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Brno, Kounicova - Archívy\"/>
    </mc:Choice>
  </mc:AlternateContent>
  <bookViews>
    <workbookView xWindow="0" yWindow="0" windowWidth="28800" windowHeight="12315" activeTab="1"/>
  </bookViews>
  <sheets>
    <sheet name="Rekapitulace stavby" sheetId="1" r:id="rId1"/>
    <sheet name="01 - ASŘ, Prostory spisoven" sheetId="2" r:id="rId2"/>
    <sheet name="02 - ASŘ, Prostory WC" sheetId="3" r:id="rId3"/>
    <sheet name="03 - ZTI" sheetId="4" r:id="rId4"/>
    <sheet name="04 - VRN" sheetId="5" r:id="rId5"/>
  </sheets>
  <definedNames>
    <definedName name="_xlnm._FilterDatabase" localSheetId="1" hidden="1">'01 - ASŘ, Prostory spisoven'!$C$128:$K$463</definedName>
    <definedName name="_xlnm._FilterDatabase" localSheetId="2" hidden="1">'02 - ASŘ, Prostory WC'!$C$127:$K$343</definedName>
    <definedName name="_xlnm._FilterDatabase" localSheetId="3" hidden="1">'03 - ZTI'!$C$126:$K$320</definedName>
    <definedName name="_xlnm._FilterDatabase" localSheetId="4" hidden="1">'04 - VRN'!$C$120:$K$148</definedName>
    <definedName name="_xlnm.Print_Titles" localSheetId="1">'01 - ASŘ, Prostory spisoven'!$128:$128</definedName>
    <definedName name="_xlnm.Print_Titles" localSheetId="2">'02 - ASŘ, Prostory WC'!$127:$127</definedName>
    <definedName name="_xlnm.Print_Titles" localSheetId="3">'03 - ZTI'!$126:$126</definedName>
    <definedName name="_xlnm.Print_Titles" localSheetId="4">'04 - VRN'!$120:$120</definedName>
    <definedName name="_xlnm.Print_Titles" localSheetId="0">'Rekapitulace stavby'!$92:$92</definedName>
    <definedName name="_xlnm.Print_Area" localSheetId="1">'01 - ASŘ, Prostory spisoven'!$C$4:$J$76,'01 - ASŘ, Prostory spisoven'!$C$82:$J$110,'01 - ASŘ, Prostory spisoven'!$C$116:$K$463</definedName>
    <definedName name="_xlnm.Print_Area" localSheetId="2">'02 - ASŘ, Prostory WC'!$C$4:$J$76,'02 - ASŘ, Prostory WC'!$C$82:$J$109,'02 - ASŘ, Prostory WC'!$C$115:$K$343</definedName>
    <definedName name="_xlnm.Print_Area" localSheetId="3">'03 - ZTI'!$C$4:$J$76,'03 - ZTI'!$C$82:$J$108,'03 - ZTI'!$C$114:$K$320</definedName>
    <definedName name="_xlnm.Print_Area" localSheetId="4">'04 - VRN'!$C$4:$J$76,'04 - VRN'!$C$82:$J$102,'04 - VRN'!$C$108:$K$148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45" i="5"/>
  <c r="BH145" i="5"/>
  <c r="BG145" i="5"/>
  <c r="BF145" i="5"/>
  <c r="T145" i="5"/>
  <c r="T144" i="5"/>
  <c r="R145" i="5"/>
  <c r="R144" i="5" s="1"/>
  <c r="P145" i="5"/>
  <c r="P144" i="5"/>
  <c r="BI140" i="5"/>
  <c r="BH140" i="5"/>
  <c r="BG140" i="5"/>
  <c r="BF140" i="5"/>
  <c r="T140" i="5"/>
  <c r="T139" i="5" s="1"/>
  <c r="R140" i="5"/>
  <c r="R139" i="5"/>
  <c r="P140" i="5"/>
  <c r="P139" i="5" s="1"/>
  <c r="BI135" i="5"/>
  <c r="BH135" i="5"/>
  <c r="F36" i="5" s="1"/>
  <c r="BG135" i="5"/>
  <c r="BF135" i="5"/>
  <c r="T135" i="5"/>
  <c r="R135" i="5"/>
  <c r="P135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4" i="5"/>
  <c r="BH124" i="5"/>
  <c r="BG124" i="5"/>
  <c r="BF124" i="5"/>
  <c r="T124" i="5"/>
  <c r="T123" i="5" s="1"/>
  <c r="R124" i="5"/>
  <c r="R123" i="5" s="1"/>
  <c r="P124" i="5"/>
  <c r="P123" i="5" s="1"/>
  <c r="F117" i="5"/>
  <c r="F115" i="5"/>
  <c r="E113" i="5"/>
  <c r="F91" i="5"/>
  <c r="F89" i="5"/>
  <c r="E87" i="5"/>
  <c r="J24" i="5"/>
  <c r="E24" i="5"/>
  <c r="J118" i="5" s="1"/>
  <c r="J23" i="5"/>
  <c r="J21" i="5"/>
  <c r="E21" i="5"/>
  <c r="J117" i="5" s="1"/>
  <c r="J20" i="5"/>
  <c r="J18" i="5"/>
  <c r="E18" i="5"/>
  <c r="F118" i="5" s="1"/>
  <c r="J17" i="5"/>
  <c r="J12" i="5"/>
  <c r="J115" i="5" s="1"/>
  <c r="E7" i="5"/>
  <c r="E111" i="5"/>
  <c r="J37" i="4"/>
  <c r="J36" i="4"/>
  <c r="AY97" i="1" s="1"/>
  <c r="J35" i="4"/>
  <c r="AX97" i="1"/>
  <c r="BI314" i="4"/>
  <c r="BH314" i="4"/>
  <c r="BG314" i="4"/>
  <c r="BF314" i="4"/>
  <c r="T314" i="4"/>
  <c r="R314" i="4"/>
  <c r="P314" i="4"/>
  <c r="BI310" i="4"/>
  <c r="BH310" i="4"/>
  <c r="BG310" i="4"/>
  <c r="BF310" i="4"/>
  <c r="T310" i="4"/>
  <c r="R310" i="4"/>
  <c r="P310" i="4"/>
  <c r="BI306" i="4"/>
  <c r="BH306" i="4"/>
  <c r="BG306" i="4"/>
  <c r="BF306" i="4"/>
  <c r="T306" i="4"/>
  <c r="T305" i="4" s="1"/>
  <c r="R306" i="4"/>
  <c r="P306" i="4"/>
  <c r="P305" i="4" s="1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3" i="4"/>
  <c r="BH293" i="4"/>
  <c r="BG293" i="4"/>
  <c r="BF293" i="4"/>
  <c r="T293" i="4"/>
  <c r="R293" i="4"/>
  <c r="P293" i="4"/>
  <c r="BI290" i="4"/>
  <c r="BH290" i="4"/>
  <c r="BG290" i="4"/>
  <c r="BF290" i="4"/>
  <c r="T290" i="4"/>
  <c r="R290" i="4"/>
  <c r="P290" i="4"/>
  <c r="BI286" i="4"/>
  <c r="BH286" i="4"/>
  <c r="BG286" i="4"/>
  <c r="BF286" i="4"/>
  <c r="T286" i="4"/>
  <c r="R286" i="4"/>
  <c r="P286" i="4"/>
  <c r="BI282" i="4"/>
  <c r="BH282" i="4"/>
  <c r="BG282" i="4"/>
  <c r="BF282" i="4"/>
  <c r="T282" i="4"/>
  <c r="R282" i="4"/>
  <c r="P282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6" i="4"/>
  <c r="BH266" i="4"/>
  <c r="BG266" i="4"/>
  <c r="BF266" i="4"/>
  <c r="T266" i="4"/>
  <c r="R266" i="4"/>
  <c r="P266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4" i="4"/>
  <c r="BH244" i="4"/>
  <c r="BG244" i="4"/>
  <c r="BF244" i="4"/>
  <c r="T244" i="4"/>
  <c r="R244" i="4"/>
  <c r="P244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4" i="4"/>
  <c r="BH234" i="4"/>
  <c r="BG234" i="4"/>
  <c r="BF234" i="4"/>
  <c r="T234" i="4"/>
  <c r="R234" i="4"/>
  <c r="P234" i="4"/>
  <c r="BI230" i="4"/>
  <c r="BH230" i="4"/>
  <c r="BG230" i="4"/>
  <c r="BF230" i="4"/>
  <c r="T230" i="4"/>
  <c r="R230" i="4"/>
  <c r="P230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87" i="4"/>
  <c r="BH187" i="4"/>
  <c r="BG187" i="4"/>
  <c r="BF187" i="4"/>
  <c r="T187" i="4"/>
  <c r="R187" i="4"/>
  <c r="P187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F123" i="4"/>
  <c r="F121" i="4"/>
  <c r="E119" i="4"/>
  <c r="F91" i="4"/>
  <c r="F89" i="4"/>
  <c r="E87" i="4"/>
  <c r="J24" i="4"/>
  <c r="E24" i="4"/>
  <c r="J124" i="4" s="1"/>
  <c r="J23" i="4"/>
  <c r="J21" i="4"/>
  <c r="E21" i="4"/>
  <c r="J123" i="4" s="1"/>
  <c r="J20" i="4"/>
  <c r="J18" i="4"/>
  <c r="E18" i="4"/>
  <c r="F92" i="4" s="1"/>
  <c r="J17" i="4"/>
  <c r="J12" i="4"/>
  <c r="J89" i="4"/>
  <c r="E7" i="4"/>
  <c r="E85" i="4"/>
  <c r="J37" i="3"/>
  <c r="J36" i="3"/>
  <c r="AY96" i="1" s="1"/>
  <c r="J35" i="3"/>
  <c r="AX96" i="1" s="1"/>
  <c r="BI341" i="3"/>
  <c r="BH341" i="3"/>
  <c r="BG341" i="3"/>
  <c r="BF341" i="3"/>
  <c r="T341" i="3"/>
  <c r="R341" i="3"/>
  <c r="P341" i="3"/>
  <c r="BI335" i="3"/>
  <c r="BH335" i="3"/>
  <c r="BG335" i="3"/>
  <c r="BF335" i="3"/>
  <c r="T335" i="3"/>
  <c r="R335" i="3"/>
  <c r="P335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T227" i="3"/>
  <c r="R228" i="3"/>
  <c r="R227" i="3"/>
  <c r="P228" i="3"/>
  <c r="P227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T130" i="3"/>
  <c r="R131" i="3"/>
  <c r="R130" i="3"/>
  <c r="P131" i="3"/>
  <c r="P130" i="3"/>
  <c r="F124" i="3"/>
  <c r="F122" i="3"/>
  <c r="E120" i="3"/>
  <c r="F91" i="3"/>
  <c r="F89" i="3"/>
  <c r="E87" i="3"/>
  <c r="J24" i="3"/>
  <c r="E24" i="3"/>
  <c r="J92" i="3" s="1"/>
  <c r="J23" i="3"/>
  <c r="J21" i="3"/>
  <c r="E21" i="3"/>
  <c r="J124" i="3" s="1"/>
  <c r="J20" i="3"/>
  <c r="J18" i="3"/>
  <c r="E18" i="3"/>
  <c r="F125" i="3" s="1"/>
  <c r="J17" i="3"/>
  <c r="J12" i="3"/>
  <c r="J89" i="3"/>
  <c r="E7" i="3"/>
  <c r="E85" i="3"/>
  <c r="J37" i="2"/>
  <c r="J36" i="2"/>
  <c r="AY95" i="1" s="1"/>
  <c r="J35" i="2"/>
  <c r="AX95" i="1" s="1"/>
  <c r="BI458" i="2"/>
  <c r="BH458" i="2"/>
  <c r="BG458" i="2"/>
  <c r="BF458" i="2"/>
  <c r="T458" i="2"/>
  <c r="R458" i="2"/>
  <c r="P458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4" i="2"/>
  <c r="BH404" i="2"/>
  <c r="BG404" i="2"/>
  <c r="BF404" i="2"/>
  <c r="T404" i="2"/>
  <c r="T403" i="2" s="1"/>
  <c r="R404" i="2"/>
  <c r="R403" i="2" s="1"/>
  <c r="P404" i="2"/>
  <c r="P403" i="2" s="1"/>
  <c r="BI400" i="2"/>
  <c r="BH400" i="2"/>
  <c r="BG400" i="2"/>
  <c r="BF400" i="2"/>
  <c r="T400" i="2"/>
  <c r="T399" i="2" s="1"/>
  <c r="R400" i="2"/>
  <c r="R399" i="2" s="1"/>
  <c r="P400" i="2"/>
  <c r="P399" i="2" s="1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5" i="2"/>
  <c r="BH355" i="2"/>
  <c r="BG355" i="2"/>
  <c r="BF355" i="2"/>
  <c r="T355" i="2"/>
  <c r="R355" i="2"/>
  <c r="P355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T335" i="2" s="1"/>
  <c r="R336" i="2"/>
  <c r="R335" i="2" s="1"/>
  <c r="P336" i="2"/>
  <c r="P335" i="2" s="1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87" i="2"/>
  <c r="BH287" i="2"/>
  <c r="BG287" i="2"/>
  <c r="BF287" i="2"/>
  <c r="T287" i="2"/>
  <c r="R287" i="2"/>
  <c r="P287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0" i="2"/>
  <c r="BH270" i="2"/>
  <c r="BG270" i="2"/>
  <c r="BF270" i="2"/>
  <c r="T270" i="2"/>
  <c r="R270" i="2"/>
  <c r="P270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F125" i="2"/>
  <c r="F123" i="2"/>
  <c r="E121" i="2"/>
  <c r="F91" i="2"/>
  <c r="F89" i="2"/>
  <c r="E87" i="2"/>
  <c r="J24" i="2"/>
  <c r="E24" i="2"/>
  <c r="J126" i="2" s="1"/>
  <c r="J23" i="2"/>
  <c r="J21" i="2"/>
  <c r="E21" i="2"/>
  <c r="J125" i="2" s="1"/>
  <c r="J20" i="2"/>
  <c r="J18" i="2"/>
  <c r="E18" i="2"/>
  <c r="F92" i="2" s="1"/>
  <c r="J17" i="2"/>
  <c r="J12" i="2"/>
  <c r="J123" i="2"/>
  <c r="E7" i="2"/>
  <c r="E119" i="2"/>
  <c r="L90" i="1"/>
  <c r="AM90" i="1"/>
  <c r="AM89" i="1"/>
  <c r="L89" i="1"/>
  <c r="AM87" i="1"/>
  <c r="L87" i="1"/>
  <c r="L85" i="1"/>
  <c r="L84" i="1"/>
  <c r="J145" i="5"/>
  <c r="BK140" i="5"/>
  <c r="J140" i="5"/>
  <c r="BK135" i="5"/>
  <c r="J135" i="5"/>
  <c r="BK131" i="5"/>
  <c r="J131" i="5"/>
  <c r="BK129" i="5"/>
  <c r="J129" i="5"/>
  <c r="BK124" i="5"/>
  <c r="J124" i="5"/>
  <c r="BK314" i="4"/>
  <c r="J314" i="4"/>
  <c r="BK310" i="4"/>
  <c r="J303" i="4"/>
  <c r="BK297" i="4"/>
  <c r="BK293" i="4"/>
  <c r="BK277" i="4"/>
  <c r="J270" i="4"/>
  <c r="BK266" i="4"/>
  <c r="BK262" i="4"/>
  <c r="J257" i="4"/>
  <c r="BK253" i="4"/>
  <c r="BK240" i="4"/>
  <c r="J238" i="4"/>
  <c r="J234" i="4"/>
  <c r="BK230" i="4"/>
  <c r="J226" i="4"/>
  <c r="BK222" i="4"/>
  <c r="BK218" i="4"/>
  <c r="BK206" i="4"/>
  <c r="J202" i="4"/>
  <c r="BK195" i="4"/>
  <c r="BK183" i="4"/>
  <c r="BK173" i="4"/>
  <c r="BK171" i="4"/>
  <c r="J171" i="4"/>
  <c r="J169" i="4"/>
  <c r="BK156" i="4"/>
  <c r="BK151" i="4"/>
  <c r="J149" i="4"/>
  <c r="J147" i="4"/>
  <c r="J143" i="4"/>
  <c r="J137" i="4"/>
  <c r="BK130" i="4"/>
  <c r="J326" i="3"/>
  <c r="J324" i="3"/>
  <c r="J322" i="3"/>
  <c r="BK317" i="3"/>
  <c r="BK310" i="3"/>
  <c r="J307" i="3"/>
  <c r="J302" i="3"/>
  <c r="J298" i="3"/>
  <c r="BK295" i="3"/>
  <c r="J293" i="3"/>
  <c r="J281" i="3"/>
  <c r="J279" i="3"/>
  <c r="BK276" i="3"/>
  <c r="BK271" i="3"/>
  <c r="BK246" i="3"/>
  <c r="BK243" i="3"/>
  <c r="BK237" i="3"/>
  <c r="BK228" i="3"/>
  <c r="BK217" i="3"/>
  <c r="J215" i="3"/>
  <c r="BK213" i="3"/>
  <c r="BK201" i="3"/>
  <c r="BK190" i="3"/>
  <c r="BK184" i="3"/>
  <c r="BK159" i="3"/>
  <c r="BK156" i="3"/>
  <c r="BK153" i="3"/>
  <c r="BK144" i="3"/>
  <c r="BK141" i="3"/>
  <c r="J138" i="3"/>
  <c r="BK440" i="2"/>
  <c r="J438" i="2"/>
  <c r="BK425" i="2"/>
  <c r="J422" i="2"/>
  <c r="BK419" i="2"/>
  <c r="J416" i="2"/>
  <c r="BK397" i="2"/>
  <c r="BK392" i="2"/>
  <c r="J390" i="2"/>
  <c r="J383" i="2"/>
  <c r="J377" i="2"/>
  <c r="BK375" i="2"/>
  <c r="BK348" i="2"/>
  <c r="J345" i="2"/>
  <c r="J336" i="2"/>
  <c r="BK330" i="2"/>
  <c r="J325" i="2"/>
  <c r="BK321" i="2"/>
  <c r="J318" i="2"/>
  <c r="BK301" i="2"/>
  <c r="J295" i="2"/>
  <c r="BK287" i="2"/>
  <c r="J280" i="2"/>
  <c r="BK270" i="2"/>
  <c r="BK264" i="2"/>
  <c r="J259" i="2"/>
  <c r="BK250" i="2"/>
  <c r="J236" i="2"/>
  <c r="J228" i="2"/>
  <c r="BK223" i="2"/>
  <c r="J221" i="2"/>
  <c r="BK219" i="2"/>
  <c r="J211" i="2"/>
  <c r="J188" i="2"/>
  <c r="J186" i="2"/>
  <c r="BK174" i="2"/>
  <c r="J165" i="2"/>
  <c r="J154" i="2"/>
  <c r="BK151" i="2"/>
  <c r="BK306" i="4"/>
  <c r="BK303" i="4"/>
  <c r="BK299" i="4"/>
  <c r="J297" i="4"/>
  <c r="BK286" i="4"/>
  <c r="J282" i="4"/>
  <c r="BK274" i="4"/>
  <c r="J266" i="4"/>
  <c r="BK259" i="4"/>
  <c r="BK257" i="4"/>
  <c r="BK214" i="4"/>
  <c r="J210" i="4"/>
  <c r="J199" i="4"/>
  <c r="J191" i="4"/>
  <c r="BK187" i="4"/>
  <c r="J183" i="4"/>
  <c r="J179" i="4"/>
  <c r="BK177" i="4"/>
  <c r="J173" i="4"/>
  <c r="BK169" i="4"/>
  <c r="J167" i="4"/>
  <c r="J163" i="4"/>
  <c r="BK159" i="4"/>
  <c r="J134" i="4"/>
  <c r="BK329" i="3"/>
  <c r="BK326" i="3"/>
  <c r="BK322" i="3"/>
  <c r="J320" i="3"/>
  <c r="BK304" i="3"/>
  <c r="BK302" i="3"/>
  <c r="J300" i="3"/>
  <c r="BK293" i="3"/>
  <c r="BK290" i="3"/>
  <c r="BK287" i="3"/>
  <c r="BK281" i="3"/>
  <c r="J271" i="3"/>
  <c r="J261" i="3"/>
  <c r="J254" i="3"/>
  <c r="BK250" i="3"/>
  <c r="J243" i="3"/>
  <c r="BK240" i="3"/>
  <c r="J237" i="3"/>
  <c r="J232" i="3"/>
  <c r="BK222" i="3"/>
  <c r="BK215" i="3"/>
  <c r="J204" i="3"/>
  <c r="J201" i="3"/>
  <c r="J187" i="3"/>
  <c r="J180" i="3"/>
  <c r="J174" i="3"/>
  <c r="BK170" i="3"/>
  <c r="J164" i="3"/>
  <c r="J159" i="3"/>
  <c r="J156" i="3"/>
  <c r="J153" i="3"/>
  <c r="BK147" i="3"/>
  <c r="J144" i="3"/>
  <c r="J141" i="3"/>
  <c r="BK135" i="3"/>
  <c r="J131" i="3"/>
  <c r="J447" i="2"/>
  <c r="J442" i="2"/>
  <c r="J440" i="2"/>
  <c r="BK422" i="2"/>
  <c r="J419" i="2"/>
  <c r="J414" i="2"/>
  <c r="J411" i="2"/>
  <c r="J400" i="2"/>
  <c r="BK395" i="2"/>
  <c r="J392" i="2"/>
  <c r="BK390" i="2"/>
  <c r="BK388" i="2"/>
  <c r="J381" i="2"/>
  <c r="J379" i="2"/>
  <c r="J372" i="2"/>
  <c r="J365" i="2"/>
  <c r="J362" i="2"/>
  <c r="BK355" i="2"/>
  <c r="J350" i="2"/>
  <c r="J348" i="2"/>
  <c r="BK345" i="2"/>
  <c r="J343" i="2"/>
  <c r="BK323" i="2"/>
  <c r="BK315" i="2"/>
  <c r="BK298" i="2"/>
  <c r="BK280" i="2"/>
  <c r="BK278" i="2"/>
  <c r="J253" i="2"/>
  <c r="BK247" i="2"/>
  <c r="BK243" i="2"/>
  <c r="J240" i="2"/>
  <c r="BK236" i="2"/>
  <c r="J225" i="2"/>
  <c r="BK221" i="2"/>
  <c r="J213" i="2"/>
  <c r="BK211" i="2"/>
  <c r="J199" i="2"/>
  <c r="J181" i="2"/>
  <c r="BK178" i="2"/>
  <c r="J176" i="2"/>
  <c r="BK162" i="2"/>
  <c r="J159" i="2"/>
  <c r="BK145" i="2"/>
  <c r="BK137" i="2"/>
  <c r="BK135" i="2"/>
  <c r="BK132" i="2"/>
  <c r="J34" i="5"/>
  <c r="J306" i="4"/>
  <c r="J301" i="4"/>
  <c r="J299" i="4"/>
  <c r="J290" i="4"/>
  <c r="J286" i="4"/>
  <c r="BK282" i="4"/>
  <c r="J277" i="4"/>
  <c r="BK272" i="4"/>
  <c r="J259" i="4"/>
  <c r="J250" i="4"/>
  <c r="J248" i="4"/>
  <c r="BK244" i="4"/>
  <c r="J240" i="4"/>
  <c r="BK234" i="4"/>
  <c r="BK226" i="4"/>
  <c r="J222" i="4"/>
  <c r="J206" i="4"/>
  <c r="BK202" i="4"/>
  <c r="BK199" i="4"/>
  <c r="BK197" i="4"/>
  <c r="J195" i="4"/>
  <c r="BK191" i="4"/>
  <c r="J187" i="4"/>
  <c r="J177" i="4"/>
  <c r="BK167" i="4"/>
  <c r="BK163" i="4"/>
  <c r="J159" i="4"/>
  <c r="BK149" i="4"/>
  <c r="J139" i="4"/>
  <c r="BK134" i="4"/>
  <c r="J132" i="4"/>
  <c r="J130" i="4"/>
  <c r="BK341" i="3"/>
  <c r="J341" i="3"/>
  <c r="BK335" i="3"/>
  <c r="J335" i="3"/>
  <c r="BK332" i="3"/>
  <c r="J295" i="3"/>
  <c r="BK284" i="3"/>
  <c r="BK279" i="3"/>
  <c r="BK268" i="3"/>
  <c r="BK264" i="3"/>
  <c r="BK261" i="3"/>
  <c r="BK259" i="3"/>
  <c r="BK252" i="3"/>
  <c r="J248" i="3"/>
  <c r="J240" i="3"/>
  <c r="J225" i="3"/>
  <c r="J220" i="3"/>
  <c r="J217" i="3"/>
  <c r="J213" i="3"/>
  <c r="J198" i="3"/>
  <c r="J195" i="3"/>
  <c r="BK180" i="3"/>
  <c r="BK174" i="3"/>
  <c r="BK167" i="3"/>
  <c r="BK164" i="3"/>
  <c r="J147" i="3"/>
  <c r="J444" i="2"/>
  <c r="BK442" i="2"/>
  <c r="BK435" i="2"/>
  <c r="BK416" i="2"/>
  <c r="J385" i="2"/>
  <c r="BK379" i="2"/>
  <c r="BK370" i="2"/>
  <c r="BK365" i="2"/>
  <c r="BK362" i="2"/>
  <c r="BK360" i="2"/>
  <c r="BK343" i="2"/>
  <c r="J340" i="2"/>
  <c r="BK336" i="2"/>
  <c r="J333" i="2"/>
  <c r="J328" i="2"/>
  <c r="BK325" i="2"/>
  <c r="J323" i="2"/>
  <c r="J321" i="2"/>
  <c r="BK318" i="2"/>
  <c r="J298" i="2"/>
  <c r="J287" i="2"/>
  <c r="J278" i="2"/>
  <c r="J270" i="2"/>
  <c r="J264" i="2"/>
  <c r="BK259" i="2"/>
  <c r="BK256" i="2"/>
  <c r="BK213" i="2"/>
  <c r="BK205" i="2"/>
  <c r="BK201" i="2"/>
  <c r="BK199" i="2"/>
  <c r="BK195" i="2"/>
  <c r="BK186" i="2"/>
  <c r="BK176" i="2"/>
  <c r="J174" i="2"/>
  <c r="BK165" i="2"/>
  <c r="J162" i="2"/>
  <c r="BK159" i="2"/>
  <c r="BK154" i="2"/>
  <c r="J151" i="2"/>
  <c r="BK148" i="2"/>
  <c r="J137" i="2"/>
  <c r="J135" i="2"/>
  <c r="J132" i="2"/>
  <c r="AS94" i="1"/>
  <c r="BK145" i="5"/>
  <c r="J310" i="4"/>
  <c r="BK301" i="4"/>
  <c r="J293" i="4"/>
  <c r="BK290" i="4"/>
  <c r="J274" i="4"/>
  <c r="J272" i="4"/>
  <c r="BK270" i="4"/>
  <c r="J262" i="4"/>
  <c r="J253" i="4"/>
  <c r="BK250" i="4"/>
  <c r="BK248" i="4"/>
  <c r="J244" i="4"/>
  <c r="BK238" i="4"/>
  <c r="J230" i="4"/>
  <c r="J218" i="4"/>
  <c r="J214" i="4"/>
  <c r="BK210" i="4"/>
  <c r="J197" i="4"/>
  <c r="BK179" i="4"/>
  <c r="J156" i="4"/>
  <c r="J151" i="4"/>
  <c r="BK147" i="4"/>
  <c r="BK143" i="4"/>
  <c r="BK139" i="4"/>
  <c r="BK137" i="4"/>
  <c r="BK132" i="4"/>
  <c r="J332" i="3"/>
  <c r="J329" i="3"/>
  <c r="BK324" i="3"/>
  <c r="BK320" i="3"/>
  <c r="J317" i="3"/>
  <c r="J310" i="3"/>
  <c r="BK307" i="3"/>
  <c r="J304" i="3"/>
  <c r="BK300" i="3"/>
  <c r="BK298" i="3"/>
  <c r="J290" i="3"/>
  <c r="J287" i="3"/>
  <c r="J284" i="3"/>
  <c r="J276" i="3"/>
  <c r="J268" i="3"/>
  <c r="J264" i="3"/>
  <c r="J259" i="3"/>
  <c r="BK254" i="3"/>
  <c r="J252" i="3"/>
  <c r="J250" i="3"/>
  <c r="BK248" i="3"/>
  <c r="J246" i="3"/>
  <c r="BK232" i="3"/>
  <c r="J228" i="3"/>
  <c r="BK225" i="3"/>
  <c r="J222" i="3"/>
  <c r="BK220" i="3"/>
  <c r="BK204" i="3"/>
  <c r="BK198" i="3"/>
  <c r="BK195" i="3"/>
  <c r="J190" i="3"/>
  <c r="BK187" i="3"/>
  <c r="J184" i="3"/>
  <c r="J170" i="3"/>
  <c r="J167" i="3"/>
  <c r="BK138" i="3"/>
  <c r="J135" i="3"/>
  <c r="BK131" i="3"/>
  <c r="BK458" i="2"/>
  <c r="J458" i="2"/>
  <c r="BK453" i="2"/>
  <c r="J453" i="2"/>
  <c r="BK450" i="2"/>
  <c r="J450" i="2"/>
  <c r="BK447" i="2"/>
  <c r="BK444" i="2"/>
  <c r="BK438" i="2"/>
  <c r="J435" i="2"/>
  <c r="J425" i="2"/>
  <c r="BK414" i="2"/>
  <c r="BK411" i="2"/>
  <c r="BK408" i="2"/>
  <c r="J408" i="2"/>
  <c r="BK404" i="2"/>
  <c r="J404" i="2"/>
  <c r="BK400" i="2"/>
  <c r="J397" i="2"/>
  <c r="J395" i="2"/>
  <c r="J388" i="2"/>
  <c r="BK385" i="2"/>
  <c r="BK383" i="2"/>
  <c r="BK381" i="2"/>
  <c r="BK377" i="2"/>
  <c r="J375" i="2"/>
  <c r="BK372" i="2"/>
  <c r="J370" i="2"/>
  <c r="J360" i="2"/>
  <c r="J355" i="2"/>
  <c r="BK350" i="2"/>
  <c r="BK340" i="2"/>
  <c r="BK333" i="2"/>
  <c r="J330" i="2"/>
  <c r="BK328" i="2"/>
  <c r="J315" i="2"/>
  <c r="J301" i="2"/>
  <c r="BK295" i="2"/>
  <c r="J256" i="2"/>
  <c r="BK253" i="2"/>
  <c r="J250" i="2"/>
  <c r="J247" i="2"/>
  <c r="J243" i="2"/>
  <c r="BK240" i="2"/>
  <c r="BK228" i="2"/>
  <c r="BK225" i="2"/>
  <c r="J223" i="2"/>
  <c r="J219" i="2"/>
  <c r="J205" i="2"/>
  <c r="J201" i="2"/>
  <c r="J195" i="2"/>
  <c r="BK188" i="2"/>
  <c r="BK181" i="2"/>
  <c r="J178" i="2"/>
  <c r="J148" i="2"/>
  <c r="J145" i="2"/>
  <c r="P131" i="2" l="1"/>
  <c r="P144" i="2"/>
  <c r="T227" i="2"/>
  <c r="R320" i="2"/>
  <c r="T339" i="2"/>
  <c r="T374" i="2"/>
  <c r="R407" i="2"/>
  <c r="BK421" i="2"/>
  <c r="J421" i="2"/>
  <c r="J109" i="2"/>
  <c r="BK134" i="3"/>
  <c r="BK129" i="3" s="1"/>
  <c r="BK166" i="3"/>
  <c r="J166" i="3"/>
  <c r="J100" i="3" s="1"/>
  <c r="BK212" i="3"/>
  <c r="J212" i="3"/>
  <c r="J101" i="3"/>
  <c r="P231" i="3"/>
  <c r="R239" i="3"/>
  <c r="P263" i="3"/>
  <c r="R283" i="3"/>
  <c r="T306" i="3"/>
  <c r="P129" i="4"/>
  <c r="P128" i="4"/>
  <c r="P142" i="4"/>
  <c r="R158" i="4"/>
  <c r="T201" i="4"/>
  <c r="T252" i="4"/>
  <c r="T261" i="4"/>
  <c r="P276" i="4"/>
  <c r="P292" i="4"/>
  <c r="R144" i="2"/>
  <c r="R130" i="2" s="1"/>
  <c r="P227" i="2"/>
  <c r="T320" i="2"/>
  <c r="R339" i="2"/>
  <c r="P374" i="2"/>
  <c r="T407" i="2"/>
  <c r="R421" i="2"/>
  <c r="P134" i="3"/>
  <c r="P166" i="3"/>
  <c r="P129" i="3" s="1"/>
  <c r="P212" i="3"/>
  <c r="BK231" i="3"/>
  <c r="J231" i="3"/>
  <c r="J104" i="3"/>
  <c r="BK239" i="3"/>
  <c r="J239" i="3"/>
  <c r="J105" i="3"/>
  <c r="BK263" i="3"/>
  <c r="J263" i="3" s="1"/>
  <c r="J106" i="3" s="1"/>
  <c r="BK283" i="3"/>
  <c r="J283" i="3"/>
  <c r="J107" i="3" s="1"/>
  <c r="P306" i="3"/>
  <c r="R129" i="4"/>
  <c r="R128" i="4"/>
  <c r="BK142" i="4"/>
  <c r="J142" i="4"/>
  <c r="J100" i="4"/>
  <c r="BK158" i="4"/>
  <c r="J158" i="4" s="1"/>
  <c r="J101" i="4" s="1"/>
  <c r="BK201" i="4"/>
  <c r="J201" i="4"/>
  <c r="J102" i="4" s="1"/>
  <c r="BK252" i="4"/>
  <c r="J252" i="4"/>
  <c r="J103" i="4"/>
  <c r="P252" i="4"/>
  <c r="P261" i="4"/>
  <c r="BK292" i="4"/>
  <c r="J292" i="4"/>
  <c r="J106" i="4" s="1"/>
  <c r="BK131" i="2"/>
  <c r="T131" i="2"/>
  <c r="T144" i="2"/>
  <c r="R227" i="2"/>
  <c r="P320" i="2"/>
  <c r="BK339" i="2"/>
  <c r="J339" i="2"/>
  <c r="J104" i="2" s="1"/>
  <c r="R374" i="2"/>
  <c r="BK407" i="2"/>
  <c r="J407" i="2"/>
  <c r="J108" i="2" s="1"/>
  <c r="P421" i="2"/>
  <c r="T134" i="3"/>
  <c r="R166" i="3"/>
  <c r="R212" i="3"/>
  <c r="T231" i="3"/>
  <c r="T239" i="3"/>
  <c r="T263" i="3"/>
  <c r="P283" i="3"/>
  <c r="BK306" i="3"/>
  <c r="J306" i="3"/>
  <c r="J108" i="3" s="1"/>
  <c r="BK129" i="4"/>
  <c r="J129" i="4"/>
  <c r="J98" i="4"/>
  <c r="T142" i="4"/>
  <c r="P158" i="4"/>
  <c r="P201" i="4"/>
  <c r="BK261" i="4"/>
  <c r="J261" i="4" s="1"/>
  <c r="J104" i="4" s="1"/>
  <c r="BK276" i="4"/>
  <c r="J276" i="4"/>
  <c r="J105" i="4" s="1"/>
  <c r="R276" i="4"/>
  <c r="T292" i="4"/>
  <c r="R305" i="4"/>
  <c r="R131" i="2"/>
  <c r="BK144" i="2"/>
  <c r="J144" i="2"/>
  <c r="J99" i="2" s="1"/>
  <c r="BK227" i="2"/>
  <c r="J227" i="2"/>
  <c r="J100" i="2"/>
  <c r="BK320" i="2"/>
  <c r="J320" i="2"/>
  <c r="J101" i="2"/>
  <c r="P339" i="2"/>
  <c r="BK374" i="2"/>
  <c r="J374" i="2"/>
  <c r="J105" i="2"/>
  <c r="P407" i="2"/>
  <c r="T421" i="2"/>
  <c r="R134" i="3"/>
  <c r="R129" i="3"/>
  <c r="T166" i="3"/>
  <c r="T129" i="3" s="1"/>
  <c r="T212" i="3"/>
  <c r="R231" i="3"/>
  <c r="P239" i="3"/>
  <c r="R263" i="3"/>
  <c r="T283" i="3"/>
  <c r="R306" i="3"/>
  <c r="T129" i="4"/>
  <c r="T128" i="4"/>
  <c r="R142" i="4"/>
  <c r="T158" i="4"/>
  <c r="R201" i="4"/>
  <c r="R252" i="4"/>
  <c r="R261" i="4"/>
  <c r="T276" i="4"/>
  <c r="R292" i="4"/>
  <c r="BK128" i="5"/>
  <c r="J128" i="5" s="1"/>
  <c r="J99" i="5" s="1"/>
  <c r="P128" i="5"/>
  <c r="P122" i="5"/>
  <c r="P121" i="5" s="1"/>
  <c r="AU98" i="1" s="1"/>
  <c r="R128" i="5"/>
  <c r="R122" i="5"/>
  <c r="R121" i="5" s="1"/>
  <c r="T128" i="5"/>
  <c r="T122" i="5"/>
  <c r="T121" i="5"/>
  <c r="J89" i="2"/>
  <c r="J92" i="2"/>
  <c r="F126" i="2"/>
  <c r="BE135" i="2"/>
  <c r="BE151" i="2"/>
  <c r="BE154" i="2"/>
  <c r="BE159" i="2"/>
  <c r="BE162" i="2"/>
  <c r="BE174" i="2"/>
  <c r="BE199" i="2"/>
  <c r="BE205" i="2"/>
  <c r="BE243" i="2"/>
  <c r="BE259" i="2"/>
  <c r="BE280" i="2"/>
  <c r="BE323" i="2"/>
  <c r="BE325" i="2"/>
  <c r="BE336" i="2"/>
  <c r="BE343" i="2"/>
  <c r="BE345" i="2"/>
  <c r="BE360" i="2"/>
  <c r="BE365" i="2"/>
  <c r="BE404" i="2"/>
  <c r="BE416" i="2"/>
  <c r="BE450" i="2"/>
  <c r="BE453" i="2"/>
  <c r="BE458" i="2"/>
  <c r="E118" i="3"/>
  <c r="J125" i="3"/>
  <c r="BE141" i="3"/>
  <c r="BE144" i="3"/>
  <c r="BE153" i="3"/>
  <c r="BE159" i="3"/>
  <c r="BE174" i="3"/>
  <c r="BE195" i="3"/>
  <c r="BE213" i="3"/>
  <c r="BE215" i="3"/>
  <c r="BE217" i="3"/>
  <c r="BE240" i="3"/>
  <c r="BE250" i="3"/>
  <c r="BE259" i="3"/>
  <c r="BE261" i="3"/>
  <c r="BE276" i="3"/>
  <c r="BE279" i="3"/>
  <c r="BE302" i="3"/>
  <c r="BE304" i="3"/>
  <c r="BE317" i="3"/>
  <c r="BE324" i="3"/>
  <c r="BE326" i="3"/>
  <c r="BK227" i="3"/>
  <c r="J227" i="3"/>
  <c r="J102" i="3"/>
  <c r="J91" i="4"/>
  <c r="E117" i="4"/>
  <c r="F124" i="4"/>
  <c r="BE134" i="4"/>
  <c r="BE169" i="4"/>
  <c r="BE171" i="4"/>
  <c r="BE173" i="4"/>
  <c r="BE187" i="4"/>
  <c r="BE191" i="4"/>
  <c r="BE199" i="4"/>
  <c r="BE226" i="4"/>
  <c r="BE230" i="4"/>
  <c r="BE257" i="4"/>
  <c r="BE274" i="4"/>
  <c r="BE286" i="4"/>
  <c r="BE303" i="4"/>
  <c r="BE306" i="4"/>
  <c r="BE181" i="2"/>
  <c r="BE188" i="2"/>
  <c r="BE264" i="2"/>
  <c r="BE298" i="2"/>
  <c r="BE301" i="2"/>
  <c r="BE348" i="2"/>
  <c r="BE372" i="2"/>
  <c r="BE375" i="2"/>
  <c r="BE379" i="2"/>
  <c r="BE381" i="2"/>
  <c r="BE388" i="2"/>
  <c r="BE390" i="2"/>
  <c r="BE392" i="2"/>
  <c r="BE411" i="2"/>
  <c r="BE414" i="2"/>
  <c r="BE419" i="2"/>
  <c r="BE422" i="2"/>
  <c r="BE438" i="2"/>
  <c r="BE440" i="2"/>
  <c r="BK403" i="2"/>
  <c r="J403" i="2" s="1"/>
  <c r="J107" i="2" s="1"/>
  <c r="J91" i="3"/>
  <c r="BE131" i="3"/>
  <c r="BE135" i="3"/>
  <c r="BE138" i="3"/>
  <c r="BE147" i="3"/>
  <c r="BE156" i="3"/>
  <c r="BE201" i="3"/>
  <c r="BE222" i="3"/>
  <c r="BE228" i="3"/>
  <c r="BE232" i="3"/>
  <c r="BE264" i="3"/>
  <c r="BE268" i="3"/>
  <c r="BE271" i="3"/>
  <c r="BE287" i="3"/>
  <c r="BE290" i="3"/>
  <c r="BE300" i="3"/>
  <c r="BE335" i="3"/>
  <c r="BE341" i="3"/>
  <c r="J121" i="4"/>
  <c r="BE149" i="4"/>
  <c r="BE151" i="4"/>
  <c r="BE156" i="4"/>
  <c r="BE206" i="4"/>
  <c r="BE210" i="4"/>
  <c r="BE214" i="4"/>
  <c r="BE222" i="4"/>
  <c r="BE293" i="4"/>
  <c r="BE297" i="4"/>
  <c r="BK305" i="4"/>
  <c r="J305" i="4"/>
  <c r="J107" i="4" s="1"/>
  <c r="E85" i="2"/>
  <c r="J91" i="2"/>
  <c r="BE148" i="2"/>
  <c r="BE165" i="2"/>
  <c r="BE186" i="2"/>
  <c r="BE219" i="2"/>
  <c r="BE223" i="2"/>
  <c r="BE225" i="2"/>
  <c r="BE228" i="2"/>
  <c r="BE236" i="2"/>
  <c r="BE253" i="2"/>
  <c r="BE270" i="2"/>
  <c r="BE287" i="2"/>
  <c r="BE315" i="2"/>
  <c r="BE318" i="2"/>
  <c r="BE321" i="2"/>
  <c r="BE328" i="2"/>
  <c r="BE333" i="2"/>
  <c r="BE370" i="2"/>
  <c r="BE395" i="2"/>
  <c r="BE397" i="2"/>
  <c r="BE425" i="2"/>
  <c r="BE435" i="2"/>
  <c r="BE444" i="2"/>
  <c r="BE447" i="2"/>
  <c r="F92" i="3"/>
  <c r="J122" i="3"/>
  <c r="BE164" i="3"/>
  <c r="BE167" i="3"/>
  <c r="BE180" i="3"/>
  <c r="BE184" i="3"/>
  <c r="BE190" i="3"/>
  <c r="BE198" i="3"/>
  <c r="BE204" i="3"/>
  <c r="BE243" i="3"/>
  <c r="BE293" i="3"/>
  <c r="BE295" i="3"/>
  <c r="BE322" i="3"/>
  <c r="BE329" i="3"/>
  <c r="J92" i="4"/>
  <c r="BE130" i="4"/>
  <c r="BE137" i="4"/>
  <c r="BE139" i="4"/>
  <c r="BE147" i="4"/>
  <c r="BE179" i="4"/>
  <c r="BE195" i="4"/>
  <c r="BE202" i="4"/>
  <c r="BE218" i="4"/>
  <c r="BE234" i="4"/>
  <c r="BE238" i="4"/>
  <c r="BE240" i="4"/>
  <c r="BE244" i="4"/>
  <c r="BE250" i="4"/>
  <c r="BE253" i="4"/>
  <c r="BE262" i="4"/>
  <c r="BE266" i="4"/>
  <c r="BE270" i="4"/>
  <c r="BE277" i="4"/>
  <c r="BE301" i="4"/>
  <c r="BE132" i="2"/>
  <c r="BE137" i="2"/>
  <c r="BE145" i="2"/>
  <c r="BE176" i="2"/>
  <c r="BE178" i="2"/>
  <c r="BE195" i="2"/>
  <c r="BE201" i="2"/>
  <c r="BE211" i="2"/>
  <c r="BE213" i="2"/>
  <c r="BE221" i="2"/>
  <c r="BE240" i="2"/>
  <c r="BE247" i="2"/>
  <c r="BE250" i="2"/>
  <c r="BE256" i="2"/>
  <c r="BE278" i="2"/>
  <c r="BE295" i="2"/>
  <c r="BE330" i="2"/>
  <c r="BE340" i="2"/>
  <c r="BE350" i="2"/>
  <c r="BE355" i="2"/>
  <c r="BE362" i="2"/>
  <c r="BE377" i="2"/>
  <c r="BE383" i="2"/>
  <c r="BE385" i="2"/>
  <c r="BE400" i="2"/>
  <c r="BE408" i="2"/>
  <c r="BE442" i="2"/>
  <c r="BK335" i="2"/>
  <c r="J335" i="2" s="1"/>
  <c r="J102" i="2" s="1"/>
  <c r="BK399" i="2"/>
  <c r="J399" i="2"/>
  <c r="J106" i="2" s="1"/>
  <c r="BE170" i="3"/>
  <c r="BE187" i="3"/>
  <c r="BE220" i="3"/>
  <c r="BE225" i="3"/>
  <c r="BE237" i="3"/>
  <c r="BE246" i="3"/>
  <c r="BE248" i="3"/>
  <c r="BE252" i="3"/>
  <c r="BE254" i="3"/>
  <c r="BE281" i="3"/>
  <c r="BE284" i="3"/>
  <c r="BE298" i="3"/>
  <c r="BE307" i="3"/>
  <c r="BE310" i="3"/>
  <c r="BE320" i="3"/>
  <c r="BE332" i="3"/>
  <c r="BK130" i="3"/>
  <c r="BE132" i="4"/>
  <c r="BE143" i="4"/>
  <c r="BE159" i="4"/>
  <c r="BE163" i="4"/>
  <c r="BE167" i="4"/>
  <c r="BE177" i="4"/>
  <c r="BE183" i="4"/>
  <c r="BE197" i="4"/>
  <c r="BE248" i="4"/>
  <c r="BE259" i="4"/>
  <c r="BE272" i="4"/>
  <c r="BE282" i="4"/>
  <c r="BE290" i="4"/>
  <c r="BE299" i="4"/>
  <c r="BE310" i="4"/>
  <c r="BE314" i="4"/>
  <c r="E85" i="5"/>
  <c r="J89" i="5"/>
  <c r="J91" i="5"/>
  <c r="F92" i="5"/>
  <c r="J92" i="5"/>
  <c r="BE124" i="5"/>
  <c r="BE129" i="5"/>
  <c r="BE131" i="5"/>
  <c r="BE135" i="5"/>
  <c r="BE140" i="5"/>
  <c r="BE145" i="5"/>
  <c r="AW98" i="1"/>
  <c r="BC98" i="1"/>
  <c r="BK123" i="5"/>
  <c r="J123" i="5"/>
  <c r="J98" i="5"/>
  <c r="BK139" i="5"/>
  <c r="J139" i="5" s="1"/>
  <c r="J100" i="5" s="1"/>
  <c r="BK144" i="5"/>
  <c r="J144" i="5"/>
  <c r="J101" i="5" s="1"/>
  <c r="F35" i="3"/>
  <c r="BB96" i="1"/>
  <c r="F37" i="2"/>
  <c r="BD95" i="1" s="1"/>
  <c r="F35" i="4"/>
  <c r="BB97" i="1"/>
  <c r="F36" i="3"/>
  <c r="BC96" i="1" s="1"/>
  <c r="F34" i="5"/>
  <c r="BA98" i="1"/>
  <c r="F36" i="2"/>
  <c r="BC95" i="1" s="1"/>
  <c r="J34" i="4"/>
  <c r="AW97" i="1"/>
  <c r="F37" i="3"/>
  <c r="BD96" i="1" s="1"/>
  <c r="F34" i="2"/>
  <c r="BA95" i="1"/>
  <c r="F36" i="4"/>
  <c r="BC97" i="1" s="1"/>
  <c r="J34" i="2"/>
  <c r="AW95" i="1"/>
  <c r="F37" i="4"/>
  <c r="BD97" i="1" s="1"/>
  <c r="J34" i="3"/>
  <c r="AW96" i="1"/>
  <c r="F34" i="3"/>
  <c r="BA96" i="1" s="1"/>
  <c r="F35" i="5"/>
  <c r="BB98" i="1"/>
  <c r="F34" i="4"/>
  <c r="BA97" i="1" s="1"/>
  <c r="F35" i="2"/>
  <c r="BB95" i="1"/>
  <c r="F37" i="5"/>
  <c r="BD98" i="1" s="1"/>
  <c r="J134" i="3" l="1"/>
  <c r="J99" i="3" s="1"/>
  <c r="T130" i="2"/>
  <c r="BK130" i="2"/>
  <c r="P230" i="3"/>
  <c r="P128" i="3" s="1"/>
  <c r="AU96" i="1" s="1"/>
  <c r="T338" i="2"/>
  <c r="R230" i="3"/>
  <c r="R128" i="3" s="1"/>
  <c r="P338" i="2"/>
  <c r="T141" i="4"/>
  <c r="T127" i="4" s="1"/>
  <c r="T230" i="3"/>
  <c r="T128" i="3"/>
  <c r="R338" i="2"/>
  <c r="R129" i="2" s="1"/>
  <c r="R141" i="4"/>
  <c r="R127" i="4"/>
  <c r="P141" i="4"/>
  <c r="P127" i="4" s="1"/>
  <c r="AU97" i="1" s="1"/>
  <c r="P130" i="2"/>
  <c r="P129" i="2"/>
  <c r="AU95" i="1" s="1"/>
  <c r="J130" i="3"/>
  <c r="J98" i="3"/>
  <c r="BK230" i="3"/>
  <c r="J230" i="3" s="1"/>
  <c r="J103" i="3" s="1"/>
  <c r="BK128" i="4"/>
  <c r="J128" i="4"/>
  <c r="J97" i="4" s="1"/>
  <c r="BK141" i="4"/>
  <c r="J141" i="4"/>
  <c r="J99" i="4"/>
  <c r="J131" i="2"/>
  <c r="J98" i="2"/>
  <c r="BK338" i="2"/>
  <c r="J338" i="2"/>
  <c r="J103" i="2" s="1"/>
  <c r="J129" i="3"/>
  <c r="J97" i="3"/>
  <c r="BK122" i="5"/>
  <c r="J122" i="5" s="1"/>
  <c r="J97" i="5" s="1"/>
  <c r="J33" i="3"/>
  <c r="AV96" i="1"/>
  <c r="AT96" i="1" s="1"/>
  <c r="J33" i="2"/>
  <c r="AV95" i="1"/>
  <c r="AT95" i="1"/>
  <c r="F33" i="2"/>
  <c r="AZ95" i="1"/>
  <c r="BA94" i="1"/>
  <c r="W30" i="1"/>
  <c r="BB94" i="1"/>
  <c r="W31" i="1" s="1"/>
  <c r="F33" i="3"/>
  <c r="AZ96" i="1"/>
  <c r="BC94" i="1"/>
  <c r="W32" i="1" s="1"/>
  <c r="F33" i="5"/>
  <c r="AZ98" i="1"/>
  <c r="BD94" i="1"/>
  <c r="W33" i="1" s="1"/>
  <c r="J33" i="4"/>
  <c r="AV97" i="1"/>
  <c r="AT97" i="1" s="1"/>
  <c r="F33" i="4"/>
  <c r="AZ97" i="1"/>
  <c r="J33" i="5"/>
  <c r="AV98" i="1" s="1"/>
  <c r="AT98" i="1" s="1"/>
  <c r="BK129" i="2" l="1"/>
  <c r="J129" i="2" s="1"/>
  <c r="J96" i="2" s="1"/>
  <c r="T129" i="2"/>
  <c r="BK128" i="3"/>
  <c r="J128" i="3" s="1"/>
  <c r="J96" i="3" s="1"/>
  <c r="J130" i="2"/>
  <c r="J97" i="2" s="1"/>
  <c r="BK127" i="4"/>
  <c r="J127" i="4"/>
  <c r="BK121" i="5"/>
  <c r="J121" i="5" s="1"/>
  <c r="J96" i="5" s="1"/>
  <c r="AU94" i="1"/>
  <c r="AY94" i="1"/>
  <c r="AZ94" i="1"/>
  <c r="W29" i="1" s="1"/>
  <c r="J30" i="4"/>
  <c r="AG97" i="1"/>
  <c r="AN97" i="1"/>
  <c r="AX94" i="1"/>
  <c r="AW94" i="1"/>
  <c r="AK30" i="1"/>
  <c r="J96" i="4" l="1"/>
  <c r="J39" i="4"/>
  <c r="J30" i="3"/>
  <c r="AG96" i="1"/>
  <c r="AN96" i="1" s="1"/>
  <c r="AV94" i="1"/>
  <c r="AK29" i="1"/>
  <c r="J30" i="2"/>
  <c r="AG95" i="1" s="1"/>
  <c r="AN95" i="1" s="1"/>
  <c r="J30" i="5"/>
  <c r="AG98" i="1"/>
  <c r="AN98" i="1" s="1"/>
  <c r="J39" i="3" l="1"/>
  <c r="J39" i="2"/>
  <c r="J39" i="5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<sst xmlns="http://schemas.openxmlformats.org/spreadsheetml/2006/main" count="7730" uniqueCount="1245">
  <si>
    <t>Export Komplet</t>
  </si>
  <si>
    <t/>
  </si>
  <si>
    <t>2.0</t>
  </si>
  <si>
    <t>ZAMOK</t>
  </si>
  <si>
    <t>False</t>
  </si>
  <si>
    <t>{bb880e75-f401-46a8-8f89-053d23c88e94}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</si>
  <si>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</si>
  <si>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</si>
  <si>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</si>
  <si>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</si>
  <si>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</si>
  <si>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</si>
  <si>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</si>
  <si>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</si>
  <si>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2020-017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</si>
  <si>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</si>
  <si>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</si>
  <si>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Brno, budova OŘ, Kounicova 26 - Zřízení spisoven (3.PP)</t>
  </si>
  <si>
    <t>KSO:</t>
  </si>
  <si>
    <t>CC-CZ:</t>
  </si>
  <si>
    <t>Místo:</t>
  </si>
  <si>
    <t>Brno, Kounicova</t>
  </si>
  <si>
    <t>Datum:</t>
  </si>
  <si>
    <t>25. 3. 2020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</si>
  <si>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</si>
  <si>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</si>
  <si>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</si>
  <si>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</si>
  <si>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</si>
  <si>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</si>
  <si>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</si>
  <si>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</si>
  <si>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</si>
  <si>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</si>
  <si>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</si>
  <si>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</si>
  <si>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</si>
  <si>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</si>
  <si>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</si>
  <si>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</si>
  <si>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</si>
  <si>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</si>
  <si>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</si>
  <si>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</si>
  <si>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</si>
  <si>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</si>
  <si>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</si>
  <si>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</si>
  <si>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</si>
  <si>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</si>
  <si>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</si>
  <si>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</si>
  <si>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</si>
  <si>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</si>
  <si>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</si>
  <si>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</si>
  <si>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</si>
  <si>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</si>
  <si>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</si>
  <si>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</si>
  <si>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</si>
  <si>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</si>
  <si>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</si>
  <si>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</si>
  <si>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</si>
  <si>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</si>
  <si>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</si>
  <si>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</si>
  <si>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</si>
  <si>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</si>
  <si>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</si>
  <si>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</si>
  <si>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</si>
  <si>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</si>
  <si>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</si>
  <si>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</si>
  <si>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</si>
  <si>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</si>
  <si>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</si>
  <si>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</si>
  <si>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</si>
  <si>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</si>
  <si>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</si>
  <si>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ASŘ, Prostory spisoven</t>
  </si>
  <si>
    <t>STA</t>
  </si>
  <si>
    <t>1</t>
  </si>
  <si>
    <t>{1e9f7c27-4891-4963-8a2b-488322c66d23}</t>
  </si>
  <si>
    <t>2</t>
  </si>
  <si>
    <t>02</t>
  </si>
  <si>
    <t>ASŘ, Prostory WC</t>
  </si>
  <si>
    <t>{ea0eea70-ceee-425f-a6a8-c57e71eb1837}</t>
  </si>
  <si>
    <t>03</t>
  </si>
  <si>
    <t>ZTI</t>
  </si>
  <si>
    <t>{97f87606-6e63-4616-bb80-8c4067272768}</t>
  </si>
  <si>
    <t>04</t>
  </si>
  <si>
    <t>VRN</t>
  </si>
  <si>
    <t>{ceb5d51b-b769-4acf-a387-032d7ccf4b4e}</t>
  </si>
  <si>
    <t>KRYCÍ LIST SOUPISU PRACÍ</t>
  </si>
  <si>
    <t>Objekt:</t>
  </si>
  <si>
    <t>01 - ASŘ, Prostory spisoven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</si>
  <si>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</si>
  <si>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</si>
  <si>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</si>
  <si>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</si>
  <si>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</si>
  <si>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</si>
  <si>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</si>
  <si>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</si>
  <si>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</si>
  <si>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</si>
  <si>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</si>
  <si>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</si>
  <si>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</si>
  <si>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</si>
  <si>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</si>
  <si>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</si>
  <si>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</si>
  <si>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</si>
  <si>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</si>
  <si>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</si>
  <si>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</si>
  <si>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</si>
  <si>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</si>
  <si>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</si>
  <si>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</si>
  <si>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</si>
  <si>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</si>
  <si>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</si>
  <si>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</si>
  <si>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</si>
  <si>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</si>
  <si>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</si>
  <si>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</si>
  <si>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</si>
  <si>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</si>
  <si>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</si>
  <si>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</si>
  <si>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317121151</t>
  </si>
  <si>
    <t>Montáž ŽB překladů prefabrikovaných do rýh světlosti otvoru do 1050 mm</t>
  </si>
  <si>
    <t>kus</t>
  </si>
  <si>
    <t>CS ÚRS 2020 01</t>
  </si>
  <si>
    <t>4</t>
  </si>
  <si>
    <t>1696645450</t>
  </si>
  <si>
    <t>PP</t>
  </si>
  <si>
    <t>Montáž překladů ze železobetonových prefabrikátů dodatečně  do připravených rýh, světlosti otvoru do 1050 mm</t>
  </si>
  <si>
    <t>VV</t>
  </si>
  <si>
    <t xml:space="preserve">"3S005, 3S0023, 3S024? 3S025"   4 </t>
  </si>
  <si>
    <t>M</t>
  </si>
  <si>
    <t>59640002</t>
  </si>
  <si>
    <t>překlad keramický plochý š 115mm dl 1,50m</t>
  </si>
  <si>
    <t>8</t>
  </si>
  <si>
    <t>580330868</t>
  </si>
  <si>
    <t>342244111.HLZ</t>
  </si>
  <si>
    <t>Příčka z cihel HELUZ 11,5 P10 na maltu M5 tloušťky 115 mm</t>
  </si>
  <si>
    <t>m2</t>
  </si>
  <si>
    <t>-908789923</t>
  </si>
  <si>
    <t>"3S005"   1,6*3,41 - 0,9*2</t>
  </si>
  <si>
    <t>"3S024"  6,51*3,21 - 0,9*2*2</t>
  </si>
  <si>
    <t>"3S025"   1,4*3,54 -0,9*2</t>
  </si>
  <si>
    <t>"3S025"   5,815*3,66</t>
  </si>
  <si>
    <t>Součet</t>
  </si>
  <si>
    <t>6</t>
  </si>
  <si>
    <t>Úpravy povrchů, podlahy a osazování výplní</t>
  </si>
  <si>
    <t>611131121</t>
  </si>
  <si>
    <t>Penetrační disperzní nátěr vnitřních stropů nanášený ručně</t>
  </si>
  <si>
    <t>49419688</t>
  </si>
  <si>
    <t>Podkladní a spojovací vrstva vnitřních omítaných ploch  penetrace akrylát-silikonová nanášená ručně stropů</t>
  </si>
  <si>
    <t>"z pol. 61131-1132"     236,642</t>
  </si>
  <si>
    <t>5</t>
  </si>
  <si>
    <t>611311132</t>
  </si>
  <si>
    <t>Potažení vnitřních žebrových stropů vápenným štukem tloušťky do 3 mm</t>
  </si>
  <si>
    <t>-212649921</t>
  </si>
  <si>
    <t>Potažení vnitřních ploch štukem tloušťky do 3 mm vodorovných konstrukcí stropů žebrových nebo osamělých trámů</t>
  </si>
  <si>
    <t>"z pol. 78412-1001"   236,642</t>
  </si>
  <si>
    <t>611315411</t>
  </si>
  <si>
    <t>Oprava vnitřní vápenné hladké omítky stropů v rozsahu plochy do 10%</t>
  </si>
  <si>
    <t>-1736086867</t>
  </si>
  <si>
    <t>Oprava vápenné omítky vnitřních ploch hladké, tloušťky do 20 mm stropů, v rozsahu opravované plochy do 10%</t>
  </si>
  <si>
    <t>"z pol. 78412-1001"     236,642</t>
  </si>
  <si>
    <t>7</t>
  </si>
  <si>
    <t>612131101</t>
  </si>
  <si>
    <t>Cementový postřik vnitřních stěn nanášený celoplošně ručně</t>
  </si>
  <si>
    <t>900092548</t>
  </si>
  <si>
    <t>Podkladní a spojovací vrstva vnitřních omítaných ploch  cementový postřik nanášený ručně celoplošně stěn</t>
  </si>
  <si>
    <t>"z pol. 342244111.HLZ"   45,392*2</t>
  </si>
  <si>
    <t>"z pol. 97801-3191"     355,141</t>
  </si>
  <si>
    <t>612321141</t>
  </si>
  <si>
    <t>Vápenocementová omítka štuková dvouvrstvá vnitřních stěn nanášená ručně</t>
  </si>
  <si>
    <t>1552172358</t>
  </si>
  <si>
    <t>Omítka vápenocementová vnitřních ploch  nanášená ručně dvouvrstvá, tloušťky jádrové omítky do 10 mm a tloušťky štuku do 3 mm štuková svislých konstrukcí stěn</t>
  </si>
  <si>
    <t>"z pol. 342244111.HLZ - nové příčky"     45,392*2</t>
  </si>
  <si>
    <t>9</t>
  </si>
  <si>
    <t>612821012</t>
  </si>
  <si>
    <t>Vnitřní sanační štuková omítka pro vlhké a zasolené zdivo prováděná ručně</t>
  </si>
  <si>
    <t>-1691546796</t>
  </si>
  <si>
    <t>Sanační omítka vnitřních ploch stěn pro vlhké a zasolené zdivo, prováděná ve dvou vrstvách, tl. jádrové omítky do 30 mm ručně štuková</t>
  </si>
  <si>
    <t>"z pol. 97801-3191 - stávající zdivo"          355,141</t>
  </si>
  <si>
    <t>10</t>
  </si>
  <si>
    <t>631311116</t>
  </si>
  <si>
    <t>Mazanina tl do 80 mm z betonu prostého bez zvýšených nároků na prostředí tř. C 25/30</t>
  </si>
  <si>
    <t>m3</t>
  </si>
  <si>
    <t>-37008865</t>
  </si>
  <si>
    <t>Mazanina z betonu  prostého bez zvýšených nároků na prostředí tl. přes 50 do 80 mm tř. C 25/30</t>
  </si>
  <si>
    <t>"3S002"  1*2,1*0,08 + 1*2,1*0,04</t>
  </si>
  <si>
    <t>"3S005"  73,15*0,08 + 1,58*0,125*0,08</t>
  </si>
  <si>
    <t>"3S022"  1,395*0,775*0,080 + 1,395*0,775*0,04</t>
  </si>
  <si>
    <t>"3S0023"  15,96*0,08 + 6,36*0,125*0,08</t>
  </si>
  <si>
    <t>"3S024"   55,8*0,08 + 0,125*1,32*0,08</t>
  </si>
  <si>
    <t>"3S025"  22,25*0,08 + 5,665*0,125*0,08</t>
  </si>
  <si>
    <t>11</t>
  </si>
  <si>
    <t>631319011</t>
  </si>
  <si>
    <t>Příplatek k mazanině tl do 80 mm za přehlazení povrchu</t>
  </si>
  <si>
    <t>-1794899466</t>
  </si>
  <si>
    <t>Příplatek k cenám mazanin  za úpravu povrchu mazaniny přehlazením, mazanina tl. přes 50 do 80 mm</t>
  </si>
  <si>
    <t>12</t>
  </si>
  <si>
    <t>631319171</t>
  </si>
  <si>
    <t>Příplatek k mazanině tl do 80 mm za stržení povrchu spodní vrstvy před vložením výztuže</t>
  </si>
  <si>
    <t>983450300</t>
  </si>
  <si>
    <t>Příplatek k cenám mazanin  za stržení povrchu spodní vrstvy mazaniny latí před vložením výztuže nebo pletiva pro tl. obou vrstev mazaniny přes 50 do 80 mm</t>
  </si>
  <si>
    <t>13</t>
  </si>
  <si>
    <t>631319181</t>
  </si>
  <si>
    <t>Příplatek k mazanině tl do 80 mm za sklon do 35°</t>
  </si>
  <si>
    <t>766255673</t>
  </si>
  <si>
    <t>Příplatek k cenám mazanin  za sklon přes 15° do 35° od vodorovné roviny mazanina tl. přes 50 do 80 mm</t>
  </si>
  <si>
    <t>1,58*1,06*0,04+2,1*1*0,04</t>
  </si>
  <si>
    <t>14</t>
  </si>
  <si>
    <t>631351101</t>
  </si>
  <si>
    <t>Zřízení bednění rýh a hran v podlahách</t>
  </si>
  <si>
    <t>-1356531134</t>
  </si>
  <si>
    <t>Bednění v podlahách  rýh a hran zřízení</t>
  </si>
  <si>
    <t>"3S002"  (1+2,1+1)*0,1</t>
  </si>
  <si>
    <t>"3S022"   (2,335+5,815 + 0,775+1,395+0,775)*0,1</t>
  </si>
  <si>
    <t>631351102</t>
  </si>
  <si>
    <t>Odstranění bednění rýh a hran v podlahách</t>
  </si>
  <si>
    <t>2028007363</t>
  </si>
  <si>
    <t>Bednění v podlahách  rýh a hran odstranění</t>
  </si>
  <si>
    <t>16</t>
  </si>
  <si>
    <t>631362021</t>
  </si>
  <si>
    <t>Výztuž mazanin svařovanými sítěmi Kari</t>
  </si>
  <si>
    <t>t</t>
  </si>
  <si>
    <t>1233769604</t>
  </si>
  <si>
    <t>Výztuž mazanin  ze svařovaných sítí z drátů typu KARI</t>
  </si>
  <si>
    <t xml:space="preserve">"KARI AG 70 7x7mm, oka 100x100 mm"   </t>
  </si>
  <si>
    <t>"3S005, 3S023, 3S024, 3S025"  (73,15+15,96+55,8+22,25)*1,2*6,04*0,001</t>
  </si>
  <si>
    <t>"3S022"  1,395*0,775*1,2*6,04*0,001</t>
  </si>
  <si>
    <t>"3S002"  2,1*1*1,2*6,04*0,001</t>
  </si>
  <si>
    <t>17</t>
  </si>
  <si>
    <t>632451417</t>
  </si>
  <si>
    <t>Potěr pískocementový tl do 10 mm tř. C 30 běžný</t>
  </si>
  <si>
    <t>1406386608</t>
  </si>
  <si>
    <t>Potěr pískocementový běžný  tl. do 10 mm tř. C 30</t>
  </si>
  <si>
    <t>"nájezdové mrampy - 3S002, 3S022"</t>
  </si>
  <si>
    <t>2,1*1 + 0,775*1,395</t>
  </si>
  <si>
    <t>18</t>
  </si>
  <si>
    <t>632451492</t>
  </si>
  <si>
    <t>Příplatek k potěrům za pálení do černa</t>
  </si>
  <si>
    <t>649745475</t>
  </si>
  <si>
    <t>Potěr pískocementový běžný  Příplatek k cenám za pálení do černa</t>
  </si>
  <si>
    <t>19</t>
  </si>
  <si>
    <t>632453472.MFC</t>
  </si>
  <si>
    <t>Potěr průmyslový samonivelační ze suchých směsí krycí pro těžký provoz MFC FINAL 430 tl 8 mm</t>
  </si>
  <si>
    <t>-616166037</t>
  </si>
  <si>
    <t xml:space="preserve">"3S005, 3S023, 3S024, 3S025"   </t>
  </si>
  <si>
    <t>73,15+ 0,9*0,125 + 15,96 + 0,9*0,125 + 55,8 + 0,9*0,125 + 22,25 +0,9*0,125</t>
  </si>
  <si>
    <t>20</t>
  </si>
  <si>
    <t>634111114</t>
  </si>
  <si>
    <t>Obvodová dilatace pružnou těsnicí páskou mezi stěnou a mazaninou nebo potěrem v 100 mm</t>
  </si>
  <si>
    <t>m</t>
  </si>
  <si>
    <t>273986072</t>
  </si>
  <si>
    <t>Obvodová dilatace mezi stěnou a mazaninou nebo potěrem pružnou těsnicí páskou na bázi syntetického kaučuku výšky 100 mm</t>
  </si>
  <si>
    <t>"3S005"  8,1+8,1+8,86+8,86++1,06+1,06</t>
  </si>
  <si>
    <t xml:space="preserve">"3S023 + 3S025"   5,04 +2,635 +8,3 +2,84+0,15+1,185 </t>
  </si>
  <si>
    <t>"3S024"   6,16+8,87+4,84+1+1+8,87</t>
  </si>
  <si>
    <t>634662111</t>
  </si>
  <si>
    <t>Výplň dilatačních spar šířky do 10 mm v mazaninách akrylátovým tmelem</t>
  </si>
  <si>
    <t>672624278</t>
  </si>
  <si>
    <t>Výplň dilatačních spar mazanin akrylátovým tmelem, šířka spáry do 10 mm</t>
  </si>
  <si>
    <t>22</t>
  </si>
  <si>
    <t>634911124</t>
  </si>
  <si>
    <t>Řezání dilatačních spár š 10 mm hl do 80 mm v čerstvé betonové mazanině</t>
  </si>
  <si>
    <t>742000119</t>
  </si>
  <si>
    <t>Řezání dilatačních nebo smršťovacích spár  v čerstvé betonové mazanině nebo potěru šířky přes 5 do 10 mm, hloubky přes 50 do 80 mm</t>
  </si>
  <si>
    <t>"3S005"   8,08 + 8,86</t>
  </si>
  <si>
    <t>"3S024"    6,16 + 1,32</t>
  </si>
  <si>
    <t>"3S025"   4,025</t>
  </si>
  <si>
    <t>23</t>
  </si>
  <si>
    <t>642942111</t>
  </si>
  <si>
    <t>Osazování zárubní nebo rámů dveřních kovových do 2,5 m2 na MC</t>
  </si>
  <si>
    <t>603172882</t>
  </si>
  <si>
    <t>Osazování zárubní nebo rámů kovových dveřních  lisovaných nebo z úhelníků bez dveřních křídel na cementovou maltu, plochy otvoru do 2,5 m2</t>
  </si>
  <si>
    <t>24</t>
  </si>
  <si>
    <t>553313R1</t>
  </si>
  <si>
    <t>zárubeň protipožární ocelová pro běžné zdění pro příčku š. 115 mm - pro dveře 900/1970</t>
  </si>
  <si>
    <t>343157385</t>
  </si>
  <si>
    <t>zárubeň ocelová pro běžné zdění a pórobeton 125 levá/pravá 900</t>
  </si>
  <si>
    <t>25</t>
  </si>
  <si>
    <t>55331373</t>
  </si>
  <si>
    <t>-1602128710</t>
  </si>
  <si>
    <t>26</t>
  </si>
  <si>
    <t>642945111</t>
  </si>
  <si>
    <t>Osazování protipožárních nebo protiplynových zárubní dveří jednokřídlových do 2,5 m2</t>
  </si>
  <si>
    <t>-2023660800</t>
  </si>
  <si>
    <t>Osazování ocelových zárubní protipožárních nebo protiplynových dveří  do vynechaného otvoru, s obetonováním, dveří jednokřídlových do 2,5 m2</t>
  </si>
  <si>
    <t>Ostatní konstrukce a práce, bourání</t>
  </si>
  <si>
    <t>27</t>
  </si>
  <si>
    <t>949101111</t>
  </si>
  <si>
    <t>Lešení pomocné pro objekty pozemních staveb s lešeňovou podlahou v do 1,9 m zatížení do 150 kg/m2</t>
  </si>
  <si>
    <t>1479714319</t>
  </si>
  <si>
    <t>Lešení pomocné pracovní pro objekty pozemních staveb  pro zatížení do 150 kg/m2, o výšce lešeňové podlahy do 1,9 m</t>
  </si>
  <si>
    <t>"3S005"   73,15</t>
  </si>
  <si>
    <t>"3S022"   15,40</t>
  </si>
  <si>
    <t>"3S023"   15,96</t>
  </si>
  <si>
    <t>"3S024"   55,80</t>
  </si>
  <si>
    <t>"3S025"   22,25</t>
  </si>
  <si>
    <t>28</t>
  </si>
  <si>
    <t>952901111</t>
  </si>
  <si>
    <t>Vyčištění budov bytové a občanské výstavby při výšce podlaží do 4 m</t>
  </si>
  <si>
    <t>1317458208</t>
  </si>
  <si>
    <t>Vyčištění budov nebo objektů před předáním do užívání  budov bytové nebo občanské výstavby, světlé výšky podlaží do 4 m</t>
  </si>
  <si>
    <t>"3S005, 3S022, 3S023, 3S024, 3S025"</t>
  </si>
  <si>
    <t>73,15 + 15,40 + 15,96 + 55,8 + 22,25</t>
  </si>
  <si>
    <t>29</t>
  </si>
  <si>
    <t>952901131</t>
  </si>
  <si>
    <t>Čištění budov omytí konstrukcí nebo prvků</t>
  </si>
  <si>
    <t>1448827193</t>
  </si>
  <si>
    <t>Čištění budov při provádění oprav a udržovacích prací  konstrukcí nebo prvků omytím</t>
  </si>
  <si>
    <t>30</t>
  </si>
  <si>
    <t>952902121</t>
  </si>
  <si>
    <t>Čištění budov zametení drsných podlah</t>
  </si>
  <si>
    <t>549551297</t>
  </si>
  <si>
    <t>Čištění budov při provádění oprav a udržovacích prací  podlah drsných nebo chodníků zametením</t>
  </si>
  <si>
    <t xml:space="preserve">"3S002, 3S005, 3S022 + 3S023, 3S024, 3S025"  </t>
  </si>
  <si>
    <t>3,5*1,5 + 73,15+15,4+15,96+55,8+22,25</t>
  </si>
  <si>
    <t>31</t>
  </si>
  <si>
    <t>952902131</t>
  </si>
  <si>
    <t>Čištění budov omytí drsných podlah</t>
  </si>
  <si>
    <t>-1682691067</t>
  </si>
  <si>
    <t>Čištění budov při provádění oprav a udržovacích prací  podlah drsných nebo chodníků omytím</t>
  </si>
  <si>
    <t>"z pol. 95290-2121"   187,81</t>
  </si>
  <si>
    <t>32</t>
  </si>
  <si>
    <t>953941211</t>
  </si>
  <si>
    <t>Osazování kovových konzol nebo kotev bez jejich dodání</t>
  </si>
  <si>
    <t>CS ÚRS 2019 01</t>
  </si>
  <si>
    <t>450430702</t>
  </si>
  <si>
    <t>Osazování drobných kovových předmětů  se zalitím maltou cementovou, do vysekaných kapes nebo připravených otvorů konzol nebo kotev, např. pro schodišťová madla do zdí, radiátorové konzoly apod.</t>
  </si>
  <si>
    <t>"konzoly přenosných hasicích přístrojů, které jsou součástí dodávky PHP"    7</t>
  </si>
  <si>
    <t>33</t>
  </si>
  <si>
    <t>449321R1</t>
  </si>
  <si>
    <t>Přenosný hasicí přístroj práškový PG 6LE 6kg, hasicí schopnost 27A/183B,C s revizí</t>
  </si>
  <si>
    <t>ks</t>
  </si>
  <si>
    <t>281978264</t>
  </si>
  <si>
    <t>Přenosný hasicí přístroj práškový  6kg, hasicí schopnost 21A</t>
  </si>
  <si>
    <t>"144B"   7</t>
  </si>
  <si>
    <t>34</t>
  </si>
  <si>
    <t>962031132</t>
  </si>
  <si>
    <t>Bourání příček z cihel pálených na MVC tl do 100 mm</t>
  </si>
  <si>
    <t>-608923901</t>
  </si>
  <si>
    <t>Bourání příček z cihel, tvárnic nebo příčkovek  z cihel pálených, plných nebo dutých na maltu vápennou nebo vápenocementovou, tl. do 100 mm</t>
  </si>
  <si>
    <t>"3S023, 3S025, 3S022"    6,36*3,21 + 5,34*3,66 + 2,74*2,2 + 0,4*2,2 +  0,6*0,2</t>
  </si>
  <si>
    <t>35</t>
  </si>
  <si>
    <t>962031133</t>
  </si>
  <si>
    <t>Bourání příček z cihel pálených na MVC tl do 150 mm</t>
  </si>
  <si>
    <t>-1524574290</t>
  </si>
  <si>
    <t>Bourání příček z cihel, tvárnic nebo příčkovek  z cihel pálených, plných nebo dutých na maltu vápennou nebo vápenocementovou, tl. do 150 mm</t>
  </si>
  <si>
    <t>"3S024"   1,32*3,54</t>
  </si>
  <si>
    <t>"3S005"  1,58*3,41</t>
  </si>
  <si>
    <t>36</t>
  </si>
  <si>
    <t>965042221</t>
  </si>
  <si>
    <t>Bourání podkladů pod dlažby nebo mazanin betonových nebo z litého asfaltu tl přes 100 mm pl do 1 m2</t>
  </si>
  <si>
    <t>-179625250</t>
  </si>
  <si>
    <t>Bourání mazanin betonových nebo z litého asfaltu tl. přes 100 mm, plochy do 1 m2</t>
  </si>
  <si>
    <t>"3S025 - sprcha"  1*1*0,13</t>
  </si>
  <si>
    <t>"3S002 - pro nájezdovou rampu"  1,0*2,1*0,08</t>
  </si>
  <si>
    <t>"3S022"  0,775*1,395*0,08</t>
  </si>
  <si>
    <t>37</t>
  </si>
  <si>
    <t>965081413</t>
  </si>
  <si>
    <t>Bourání podlah litých xylolitových plochy přes 1 m2</t>
  </si>
  <si>
    <t>-1759197039</t>
  </si>
  <si>
    <t>Bourání litých podlah xylolitových, plochy přes 1 m2</t>
  </si>
  <si>
    <t>"3S005"     73,15</t>
  </si>
  <si>
    <t>"3S022 - posunutí příčky do prostoru 3S022"     1,2*5,84</t>
  </si>
  <si>
    <t>"3S023"     15,96</t>
  </si>
  <si>
    <t>"3S024"     55,80</t>
  </si>
  <si>
    <t>"3S025"     12,58</t>
  </si>
  <si>
    <t>38</t>
  </si>
  <si>
    <t>968072455</t>
  </si>
  <si>
    <t>Vybourání kovových dveřních zárubní pl do 2 m2</t>
  </si>
  <si>
    <t>1422621360</t>
  </si>
  <si>
    <t>Vybourání kovových rámů oken s křídly, dveřních zárubní, vrat, stěn, ostění nebo obkladů  dveřních zárubní, plochy do 2 m2</t>
  </si>
  <si>
    <t>39</t>
  </si>
  <si>
    <t>973028131</t>
  </si>
  <si>
    <t>Vysekání kapes ve zdivu z kamene pro zavázání příček nebo zdí tl do 150 mm</t>
  </si>
  <si>
    <t>-385140961</t>
  </si>
  <si>
    <t>Vysekání výklenků nebo kapes ve zdivu z kamene  kapes pro zavázání nových příček a zdí, tl. do 150 mm</t>
  </si>
  <si>
    <t>"spodní třetina obvodových a nosných zdí"</t>
  </si>
  <si>
    <t>"3S005" 1,2*2</t>
  </si>
  <si>
    <t>"3S023"  1,2*2</t>
  </si>
  <si>
    <t>"3S024"  1,2*2</t>
  </si>
  <si>
    <t>40</t>
  </si>
  <si>
    <t>973031813</t>
  </si>
  <si>
    <t>Vysekání kapes ve zdivu cihelném na MV nebo MVC pro zavázání příček tl do 150 mm</t>
  </si>
  <si>
    <t>-2117495582</t>
  </si>
  <si>
    <t>Vysekání výklenků nebo kapes ve zdivu z cihel  na maltu vápennou nebo vápenocementovou kapes pro zavázání nových příček, tl. do 150 mm</t>
  </si>
  <si>
    <t>"horní 2/3 nových příček"</t>
  </si>
  <si>
    <t>"3S005"  (3,5-1,2)*2</t>
  </si>
  <si>
    <t>"3S023"  (3,12-1,2)*2</t>
  </si>
  <si>
    <t>"3S024"  (3,54-1,2)*2</t>
  </si>
  <si>
    <t>"3S025"  3,57</t>
  </si>
  <si>
    <t>41</t>
  </si>
  <si>
    <t>976085311</t>
  </si>
  <si>
    <t>Vybourání kanalizačních rámů včetně poklopů nebo mříží pl do 0,6 m2</t>
  </si>
  <si>
    <t>129785849</t>
  </si>
  <si>
    <t>Vybourání drobných zámečnických a jiných konstrukcí  kanalizačních rámů litinových, z rýhovaného plechu nebo betonových včetně poklopů nebo mříží, plochy do 0,60 m2</t>
  </si>
  <si>
    <t>"3S022 - rušená kontrolní šachta kanalizace"   1</t>
  </si>
  <si>
    <t>42</t>
  </si>
  <si>
    <t>977311112</t>
  </si>
  <si>
    <t>Řezání stávajících betonových mazanin nevyztužených hl do 100 mm</t>
  </si>
  <si>
    <t>-2090589755</t>
  </si>
  <si>
    <t>Řezání stávajících betonových mazanin bez vyztužení hloubky přes 50 do 100 mm</t>
  </si>
  <si>
    <t>"pro  novou rampu v místnosti 3S022"    0,775+0,775+1,395</t>
  </si>
  <si>
    <t>43</t>
  </si>
  <si>
    <t>978013191</t>
  </si>
  <si>
    <t>Otlučení (osekání) vnitřní vápenné nebo vápenocementové omítky stěn v rozsahu do 100 %</t>
  </si>
  <si>
    <t>-120881812</t>
  </si>
  <si>
    <t>Otlučení vápenných nebo vápenocementových omítek vnitřních ploch stěn s vyškrabáním spar, s očištěním zdiva, v rozsahu přes 50 do 100 %</t>
  </si>
  <si>
    <t>"3S005"</t>
  </si>
  <si>
    <t>(8,86+8,86+8,08+8,08)*3,6 - 0,49*0,27*8 - 1,36*0,57*3 + (1,36+1,36+0,57+0,57)*0,65*3 - 0,9*2 + (3,5+3,5+1,58+1,58)*0,91</t>
  </si>
  <si>
    <t>"3S002 - stěna s dveřmi do spisovny"  3,5*3,6 - 0,9*2</t>
  </si>
  <si>
    <t>"3S022"</t>
  </si>
  <si>
    <t>(3,52+5,84)*3,66+0,15*3,66 - 0,45*0,3*2 -1,45*3-1,45*2</t>
  </si>
  <si>
    <t>"3S023"</t>
  </si>
  <si>
    <t>(2,51+6,36+2,51)*3,6 - 1,32*3,54</t>
  </si>
  <si>
    <t>"3S024"</t>
  </si>
  <si>
    <t>(8,87+8,87+6,16+6,16)*3,62 - 0,27*0,37*6 - 1,32*0,99 - 1,32*0,66 - 1,32*3,54 + (3,54+3,54+1,32)*0,85 + (1,18+1,18+1,32)*0,8 + (1,01+1,01+1,32)*0,8</t>
  </si>
  <si>
    <t>"3S025"</t>
  </si>
  <si>
    <t>(5,69+2,74)*3,66 - 0,3*0,45*2 - 1,3*1,65 + (2,25+2,25+1,3)*0,8</t>
  </si>
  <si>
    <t>44</t>
  </si>
  <si>
    <t>985321211</t>
  </si>
  <si>
    <t>Ochranný nátěr výztuže na epoxidové bázi stěn, líce kleneb a podhledů 1 vrstva tl 1 mm</t>
  </si>
  <si>
    <t>-990927394</t>
  </si>
  <si>
    <t>Ochranný nátěr betonářské výztuže 1 vrstva tloušťky 1 mm na epoxidové bázi stěn, líce kleneb a podhledů</t>
  </si>
  <si>
    <t>"obnažená výztuž ŽB žebírkového stropu v 3S005"   10</t>
  </si>
  <si>
    <t>45</t>
  </si>
  <si>
    <t>nabídka01</t>
  </si>
  <si>
    <t>Zrušení stávající kontrolní šachty kanalizace 450x700 mm - odpojení kanalizace + zabetonování (D+M)</t>
  </si>
  <si>
    <t>-634666265</t>
  </si>
  <si>
    <t>Zrušení stávající kontrolní šachty kanalizace - odpojení kanalizace + zabetonování (D+M)</t>
  </si>
  <si>
    <t>997</t>
  </si>
  <si>
    <t>Přesun sutě</t>
  </si>
  <si>
    <t>46</t>
  </si>
  <si>
    <t>997002611</t>
  </si>
  <si>
    <t>Nakládání suti a vybouraných hmot</t>
  </si>
  <si>
    <t>2142565150</t>
  </si>
  <si>
    <t>Nakládání suti a vybouraných hmot na dopravní prostředek  pro vodorovné přemístění</t>
  </si>
  <si>
    <t>47</t>
  </si>
  <si>
    <t>997013212</t>
  </si>
  <si>
    <t>Vnitrostaveništní doprava suti a vybouraných hmot pro budovy v do 9 m ručně</t>
  </si>
  <si>
    <t>611574423</t>
  </si>
  <si>
    <t>Vnitrostaveništní doprava suti a vybouraných hmot  vodorovně do 50 m svisle ručně pro budovy a haly výšky přes 6 do 9 m</t>
  </si>
  <si>
    <t>48</t>
  </si>
  <si>
    <t>997013219</t>
  </si>
  <si>
    <t>Příplatek k vnitrostaveništní dopravě suti a vybouraných hmot za zvětšenou dopravu suti ZKD 10 m</t>
  </si>
  <si>
    <t>1658095226</t>
  </si>
  <si>
    <t>Vnitrostaveništní doprava suti a vybouraných hmot  vodorovně do 50 m Příplatek k cenám -3111 až -3217 za zvětšenou vodorovnou dopravu přes vymezenou dopravní vzdálenost za každých dalších i započatých 10 m</t>
  </si>
  <si>
    <t>34,543*3</t>
  </si>
  <si>
    <t>49</t>
  </si>
  <si>
    <t>997013501</t>
  </si>
  <si>
    <t>Odvoz suti a vybouraných hmot na skládku nebo meziskládku do 1 km se složením</t>
  </si>
  <si>
    <t>625411248</t>
  </si>
  <si>
    <t>Odvoz suti a vybouraných hmot na skládku nebo meziskládku  se složením, na vzdálenost do 1 km</t>
  </si>
  <si>
    <t>50</t>
  </si>
  <si>
    <t>997013509</t>
  </si>
  <si>
    <t>Příplatek k odvozu suti a vybouraných hmot na skládku ZKD 1 km přes 1 km</t>
  </si>
  <si>
    <t>-610723929</t>
  </si>
  <si>
    <t>Odvoz suti a vybouraných hmot na skládku nebo meziskládku  se složením, na vzdálenost Příplatek k ceně za každý další i započatý 1 km přes 1 km</t>
  </si>
  <si>
    <t>34,543*14</t>
  </si>
  <si>
    <t>51</t>
  </si>
  <si>
    <t>997013631</t>
  </si>
  <si>
    <t>Poplatek za uložení na skládce (skládkovné) stavebního odpadu směsného kód odpadu 17 09 04</t>
  </si>
  <si>
    <t>-1434499469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</si>
  <si>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</si>
  <si>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</si>
  <si>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</si>
  <si>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52</t>
  </si>
  <si>
    <t>998018002</t>
  </si>
  <si>
    <t>Přesun hmot ruční pro budovy v do 12 m</t>
  </si>
  <si>
    <t>-1753542901</t>
  </si>
  <si>
    <t>Přesun hmot pro budovy občanské výstavby, bydlení, výrobu a služby  ruční - bez užití mechanizace vodorovná dopravní vzdálenost do 100 m pro budovy s jakoukoliv nosnou konstrukcí výšky přes 6 do 12 m</t>
  </si>
  <si>
    <t>PSV</t>
  </si>
  <si>
    <t>Práce a dodávky PSV</t>
  </si>
  <si>
    <t>766</t>
  </si>
  <si>
    <t>Konstrukce truhlářské</t>
  </si>
  <si>
    <t>53</t>
  </si>
  <si>
    <t>766622131</t>
  </si>
  <si>
    <t>Montáž plastových oken plochy přes 1 m2 otevíravých výšky do 1,5 m s rámem do zdiva</t>
  </si>
  <si>
    <t>-76171729</t>
  </si>
  <si>
    <t>Montáž oken plastových včetně montáže rámu plochy přes 1 m2 otevíravých do zdiva, výšky do 1,5 m</t>
  </si>
  <si>
    <t>"3S024"   1,35*1</t>
  </si>
  <si>
    <t>54</t>
  </si>
  <si>
    <t>61140051</t>
  </si>
  <si>
    <t>okno plastové otevíravé/sklopné dvojsklo přes plochu 1m2 do v 1,5m</t>
  </si>
  <si>
    <t>-361663131</t>
  </si>
  <si>
    <t>55</t>
  </si>
  <si>
    <t>766622132</t>
  </si>
  <si>
    <t>Montáž plastových oken plochy přes 1 m2 otevíravých výšky do 2,5 m s rámem do zdiva</t>
  </si>
  <si>
    <t>-1290042188</t>
  </si>
  <si>
    <t>Montáž oken plastových včetně montáže rámu plochy přes 1 m2 otevíravých do zdiva, výšky přes 1,5 do 2,5 m</t>
  </si>
  <si>
    <t>"3S025"  1,3*1,75</t>
  </si>
  <si>
    <t>56</t>
  </si>
  <si>
    <t>611400R1</t>
  </si>
  <si>
    <t>okno plastové otevíravé/sklopné dvojsklo přes plochu 1m2 v 1,5-2,5m</t>
  </si>
  <si>
    <t>1957132491</t>
  </si>
  <si>
    <t>57</t>
  </si>
  <si>
    <t>766622216</t>
  </si>
  <si>
    <t>Montáž plastových oken plochy do 1 m2 otevíravých s rámem do zdiva</t>
  </si>
  <si>
    <t>-217142873</t>
  </si>
  <si>
    <t>Montáž oken plastových plochy do 1 m2 včetně montáže rámu otevíravých do zdiva</t>
  </si>
  <si>
    <t>"3S005"   3</t>
  </si>
  <si>
    <t>"3S024"  1</t>
  </si>
  <si>
    <t>58</t>
  </si>
  <si>
    <t>61140049</t>
  </si>
  <si>
    <t>okno plastové otevíravé/sklopné dvojsklo do plochy 1m2</t>
  </si>
  <si>
    <t>2062317501</t>
  </si>
  <si>
    <t>"3S005"   1,4*0,6*3</t>
  </si>
  <si>
    <t>"3S024"   1,35*0,7</t>
  </si>
  <si>
    <t>59</t>
  </si>
  <si>
    <t>766660002</t>
  </si>
  <si>
    <t>Montáž dveřních křídel otvíravých jednokřídlových š přes 0,8 m do ocelové zárubně</t>
  </si>
  <si>
    <t>1953246322</t>
  </si>
  <si>
    <t>Montáž dveřních křídel dřevěných nebo plastových otevíravých do ocelové zárubně povrchově upravených jednokřídlových, šířky přes 800 mm</t>
  </si>
  <si>
    <t>60</t>
  </si>
  <si>
    <t>SLD.0012585.URS</t>
  </si>
  <si>
    <t>dveře dřevěné vnitřní hladké plné 1křídlové 90x197 KLASIK/CPL</t>
  </si>
  <si>
    <t>-1568047825</t>
  </si>
  <si>
    <t>"bezprahé, falcované, otočné"    2</t>
  </si>
  <si>
    <t>61</t>
  </si>
  <si>
    <t>766691914</t>
  </si>
  <si>
    <t>Vyvěšení nebo zavěšení dřevěných křídel dveří pl do 2 m2</t>
  </si>
  <si>
    <t>-1888507727</t>
  </si>
  <si>
    <t>Ostatní práce  vyvěšení nebo zavěšení křídel s případným uložením a opětovným zavěšením po provedení stavebních změn dřevěných dveřních, plochy do 2 m2</t>
  </si>
  <si>
    <t>"vyvěšení"   5</t>
  </si>
  <si>
    <t>"zavěšení"   2</t>
  </si>
  <si>
    <t>62</t>
  </si>
  <si>
    <t>998766102</t>
  </si>
  <si>
    <t>Přesun hmot tonážní pro konstrukce truhlářské v objektech v do 12 m</t>
  </si>
  <si>
    <t>992500146</t>
  </si>
  <si>
    <t>Přesun hmot pro konstrukce truhlářské stanovený z hmotnosti přesunovaného materiálu vodorovná dopravní vzdálenost do 50 m v objektech výšky přes 6 do 12 m</t>
  </si>
  <si>
    <t>63</t>
  </si>
  <si>
    <t>998766181</t>
  </si>
  <si>
    <t>Příplatek k přesunu hmot tonážní 766 prováděný bez použití mechanizace</t>
  </si>
  <si>
    <t>-196912580</t>
  </si>
  <si>
    <t>Přesun hmot pro konstrukce truhlářské stanovený z hmotnosti přesunovaného materiálu Příplatek k ceně za přesun prováděný bez použití mechanizace pro jakoukoliv výšku objektu</t>
  </si>
  <si>
    <t>767</t>
  </si>
  <si>
    <t>Konstrukce zámečnické</t>
  </si>
  <si>
    <t>64</t>
  </si>
  <si>
    <t>766660728</t>
  </si>
  <si>
    <t>Montáž dveřního interiérového kování - zámku</t>
  </si>
  <si>
    <t>-2057123278</t>
  </si>
  <si>
    <t>Montáž dveřních doplňků dveřního kování interiérového zámku</t>
  </si>
  <si>
    <t>65</t>
  </si>
  <si>
    <t>766660729</t>
  </si>
  <si>
    <t>Montáž dveřního interiérového kování - štítku s klikou</t>
  </si>
  <si>
    <t>-1808294567</t>
  </si>
  <si>
    <t>Montáž dveřních doplňků dveřního kování interiérového štítku s klikou</t>
  </si>
  <si>
    <t>66</t>
  </si>
  <si>
    <t>nabídka 02</t>
  </si>
  <si>
    <t xml:space="preserve">Dveřní bezpečnostní kování nerez - chrom, klika -klika </t>
  </si>
  <si>
    <t>1040018144</t>
  </si>
  <si>
    <t>67</t>
  </si>
  <si>
    <t>nabídka 03</t>
  </si>
  <si>
    <t>Vložka cylindrická oboustranná bezpečnostní FAB</t>
  </si>
  <si>
    <t>-920155292</t>
  </si>
  <si>
    <t>68</t>
  </si>
  <si>
    <t>767646510</t>
  </si>
  <si>
    <t>Montáž dveří protipožárního uzávěru jednokřídlového</t>
  </si>
  <si>
    <t>475912276</t>
  </si>
  <si>
    <t>Montáž dveří ocelových  protipožárních uzávěrů jednokřídlových</t>
  </si>
  <si>
    <t>69</t>
  </si>
  <si>
    <t>553411R1</t>
  </si>
  <si>
    <t>dveře jednokřídlé ocelové protipožární EI 45 DP1-C  900x1970mm</t>
  </si>
  <si>
    <t>1457955191</t>
  </si>
  <si>
    <t>"bezprahové, falcované, otočné, nástřik dle RAL"     2</t>
  </si>
  <si>
    <t>70</t>
  </si>
  <si>
    <t>767649191</t>
  </si>
  <si>
    <t>Montáž dveří - samozavírače hydraulického</t>
  </si>
  <si>
    <t>502312201</t>
  </si>
  <si>
    <t>Montáž dveří ocelových  doplňků dveří samozavírače hydraulického</t>
  </si>
  <si>
    <t>71</t>
  </si>
  <si>
    <t>nabídka 04</t>
  </si>
  <si>
    <t>Samozavírač dveří s ramenem, s nastavením různé síly zavírání, s vypínatelnou aretací, barva stříbrná či bílá</t>
  </si>
  <si>
    <t>1026481741</t>
  </si>
  <si>
    <t>72</t>
  </si>
  <si>
    <t>767691822</t>
  </si>
  <si>
    <t>Vyvěšení nebo zavěšení kovových křídel dveří do 2 m2</t>
  </si>
  <si>
    <t>286149701</t>
  </si>
  <si>
    <t>Ostatní práce - vyvěšení nebo zavěšení kovových křídel s případným uložením a opětovným zavěšením po provedení stavebních změn dveří, plochy do 2 m2</t>
  </si>
  <si>
    <t>"zavěšení - 2x dveře protipožární ocelové"   2</t>
  </si>
  <si>
    <t>73</t>
  </si>
  <si>
    <t>998767102</t>
  </si>
  <si>
    <t>Přesun hmot tonážní pro zámečnické konstrukce v objektech v do 12 m</t>
  </si>
  <si>
    <t>1924766816</t>
  </si>
  <si>
    <t>Přesun hmot pro zámečnické konstrukce  stanovený z hmotnosti přesunovaného materiálu vodorovná dopravní vzdálenost do 50 m v objektech výšky přes 6 do 12 m</t>
  </si>
  <si>
    <t>74</t>
  </si>
  <si>
    <t>998767181</t>
  </si>
  <si>
    <t>Příplatek k přesunu hmot tonážní 767 prováděný bez použití mechanizace</t>
  </si>
  <si>
    <t>-1521987321</t>
  </si>
  <si>
    <t>Přesun hmot pro zámečnické konstrukce  stanovený z hmotnosti přesunovaného materiálu Příplatek k cenám za přesun prováděný bez použití mechanizace pro jakoukoliv výšku objektu</t>
  </si>
  <si>
    <t>771</t>
  </si>
  <si>
    <t>Podlahy z dlaždic</t>
  </si>
  <si>
    <t>75</t>
  </si>
  <si>
    <t>771571810</t>
  </si>
  <si>
    <t>Demontáž podlah z dlaždic keramických kladených do malty</t>
  </si>
  <si>
    <t>-995326046</t>
  </si>
  <si>
    <t>"3S025 - sprcha"    1*1 + 1,64*1</t>
  </si>
  <si>
    <t>781</t>
  </si>
  <si>
    <t>Dokončovací práce - obklady</t>
  </si>
  <si>
    <t>76</t>
  </si>
  <si>
    <t>781471810</t>
  </si>
  <si>
    <t>Demontáž obkladů z obkladaček keramických kladených do malty</t>
  </si>
  <si>
    <t>173692391</t>
  </si>
  <si>
    <t>Demontáž obkladů z dlaždic keramických kladených do malty</t>
  </si>
  <si>
    <t>"3S025 - sprcha"   (0,4+1+1+2,74+1+0,9)*1,8 + 0,6*0,15+ 0,6*0,1*2</t>
  </si>
  <si>
    <t>783</t>
  </si>
  <si>
    <t>Dokončovací práce - nátěry</t>
  </si>
  <si>
    <t>77</t>
  </si>
  <si>
    <t>783822121</t>
  </si>
  <si>
    <t>Tmelení prasklin šířky do 15 mm na omítkách disperzním tmelem</t>
  </si>
  <si>
    <t>1337863200</t>
  </si>
  <si>
    <t>Tmelení omítek před provedením nátěru tmelem disperzním akrylátovým nebo latexovým, prasklin šířky přes 5 do 15 mm</t>
  </si>
  <si>
    <t>"zapravení prasklin v prostoru stávající stropů"   60</t>
  </si>
  <si>
    <t>78</t>
  </si>
  <si>
    <t>783901451</t>
  </si>
  <si>
    <t>Zametení betonových podlah před provedením nátěru</t>
  </si>
  <si>
    <t>893190067</t>
  </si>
  <si>
    <t>Příprava podkladu betonových podlah před provedením nátěru zametením</t>
  </si>
  <si>
    <t>"3S002, 3S005, 3S022, 3S023, 3S024, 3S025"   1*2,1+73,15 + 15,4+15,96+55,8+22,25 + 0,9*0,125*4</t>
  </si>
  <si>
    <t>79</t>
  </si>
  <si>
    <t>783901453</t>
  </si>
  <si>
    <t>Vysátí betonových podlah před provedením nátěru</t>
  </si>
  <si>
    <t>70941646</t>
  </si>
  <si>
    <t>Příprava podkladu betonových podlah před provedením nátěru vysátím</t>
  </si>
  <si>
    <t>80</t>
  </si>
  <si>
    <t>783913161</t>
  </si>
  <si>
    <t>Penetrační syntetický nátěr pórovitých betonových podlah</t>
  </si>
  <si>
    <t>889060018</t>
  </si>
  <si>
    <t>Penetrační nátěr betonových podlah pórovitých ( např. z cihelné dlažby, betonu apod.) syntetický</t>
  </si>
  <si>
    <t>"vč bočních stěn nájezdové rampy"   185,5</t>
  </si>
  <si>
    <t>81</t>
  </si>
  <si>
    <t>783917161</t>
  </si>
  <si>
    <t>Krycí dvojnásobný syntetický nátěr betonové podlahy</t>
  </si>
  <si>
    <t>1064157484</t>
  </si>
  <si>
    <t>Krycí (uzavírací) nátěr betonových podlah dvojnásobný syntetický</t>
  </si>
  <si>
    <t>784</t>
  </si>
  <si>
    <t>Dokončovací práce - malby a tapety</t>
  </si>
  <si>
    <t>82</t>
  </si>
  <si>
    <t>784111001</t>
  </si>
  <si>
    <t>Oprášení (ometení ) podkladu v místnostech výšky do 3,80 m</t>
  </si>
  <si>
    <t>34019450</t>
  </si>
  <si>
    <t>Oprášení (ometení) podkladu v místnostech výšky do 3,80 m</t>
  </si>
  <si>
    <t>"z pol. 78412-1001"        252,542</t>
  </si>
  <si>
    <t>83</t>
  </si>
  <si>
    <t>784121001</t>
  </si>
  <si>
    <t>Oškrabání malby v mísnostech výšky do 3,80 m</t>
  </si>
  <si>
    <t>861530575</t>
  </si>
  <si>
    <t>Oškrabání malby v místnostech výšky do 3,80 m</t>
  </si>
  <si>
    <t>"stropy"</t>
  </si>
  <si>
    <t>"3S005"   8,86*8,08 + (0,5+0,5)*8,08*2 + (0,5+0,5)*8,86*2</t>
  </si>
  <si>
    <t>"3S022"   5,815*2,335 + (0,45+0,45)*2,335*2</t>
  </si>
  <si>
    <t>"3S023"   2,51*6,36</t>
  </si>
  <si>
    <t>"3S024"   8,87*6,16 + (0,37+0,37)*6,16*3</t>
  </si>
  <si>
    <t>"3S025"   3,9*5,665 + (0,45+0,45)*3,9*2</t>
  </si>
  <si>
    <t>"3S002 - stěna s novými protipožárními dveřmi"  3,5*6 - 1,6-3,5</t>
  </si>
  <si>
    <t>84</t>
  </si>
  <si>
    <t>784121011</t>
  </si>
  <si>
    <t>Rozmývání podkladu po oškrabání malby v místnostech výšky do 3,80 m</t>
  </si>
  <si>
    <t>-324213749</t>
  </si>
  <si>
    <t>"z pol. 78412-1001"    252,542</t>
  </si>
  <si>
    <t>85</t>
  </si>
  <si>
    <t>784161201</t>
  </si>
  <si>
    <t>Lokální vyrovnání podkladu sádrovou stěrkou plochy do 0,1 m2 v místnostech výšky do 3,80 m</t>
  </si>
  <si>
    <t>177356994</t>
  </si>
  <si>
    <t>Lokální vyrovnání podkladu sádrovou stěrkou, tloušťky do 3 mm, plochy do 0,1 m2 v místnostech výšky do 3,80 m</t>
  </si>
  <si>
    <t>86</t>
  </si>
  <si>
    <t>784161211</t>
  </si>
  <si>
    <t>Lokální vyrovnání podkladu sádrovou stěrkou plochy do 0,25 m2 v místnostech výšky do 3,80 m</t>
  </si>
  <si>
    <t>922401732</t>
  </si>
  <si>
    <t>Lokální vyrovnání podkladu sádrovou stěrkou, tloušťky do 3 mm, plochy přes 0,1 do 0,25 m2 v místnostech výšky do 3,80 m</t>
  </si>
  <si>
    <t>87</t>
  </si>
  <si>
    <t>784171001</t>
  </si>
  <si>
    <t>Olepování vnitřních ploch páskou v místnostech výšky do 3,80 m</t>
  </si>
  <si>
    <t>1733773190</t>
  </si>
  <si>
    <t>Olepování vnitřních ploch (materiál ve specifikaci) včetně pozdějšího odlepení páskou nebo fólií v místnostech výšky do 3,80 m</t>
  </si>
  <si>
    <t>88</t>
  </si>
  <si>
    <t>58124838</t>
  </si>
  <si>
    <t>páska maskovací krepová pro malířské potřeby š 50mm</t>
  </si>
  <si>
    <t>490956027</t>
  </si>
  <si>
    <t>80*1,05 'Přepočtené koeficientem množství</t>
  </si>
  <si>
    <t>89</t>
  </si>
  <si>
    <t>784171101</t>
  </si>
  <si>
    <t>Zakrytí vnitřních podlah včetně pozdějšího odkrytí</t>
  </si>
  <si>
    <t>-432303102</t>
  </si>
  <si>
    <t>Zakrytí nemalovaných ploch (materiál ve specifikaci) včetně pozdějšího odkrytí podlah</t>
  </si>
  <si>
    <t>"3S005, 3S022, 3S023, 3S04, 3S025"  73,15 + 15,4 + 15,96 + 55,8 + 22,25</t>
  </si>
  <si>
    <t>90</t>
  </si>
  <si>
    <t>58124844</t>
  </si>
  <si>
    <t>fólie pro malířské potřeby zakrývací tl 25µ 4x5m</t>
  </si>
  <si>
    <t>-1878649725</t>
  </si>
  <si>
    <t>182,56*1,05 'Přepočtené koeficientem množství</t>
  </si>
  <si>
    <t>91</t>
  </si>
  <si>
    <t>784181121</t>
  </si>
  <si>
    <t>Hloubková jednonásobná penetrace podkladu v místnostech výšky do 3,80 m</t>
  </si>
  <si>
    <t>433037130</t>
  </si>
  <si>
    <t>Penetrace podkladu jednonásobná hloubková v místnostech výšky do 3,80 m</t>
  </si>
  <si>
    <t>"z pol. 61232-1141"         445,925</t>
  </si>
  <si>
    <t>92</t>
  </si>
  <si>
    <t>784211121</t>
  </si>
  <si>
    <t>Dvojnásobné bílé malby ze směsí za mokra středně otěruvzdorných v místnostech výšky do 3,80 m</t>
  </si>
  <si>
    <t>-1200640555</t>
  </si>
  <si>
    <t>Malby z malířských směsí otěruvzdorných za mokra dvojnásobné, bílé za mokra otěruvzdorné středně v místnostech výšky do 3,80 m</t>
  </si>
  <si>
    <t>"barva s deklarovanou výbornou paropropustnostní "</t>
  </si>
  <si>
    <t>"z pol. 61232-1141"     445,925</t>
  </si>
  <si>
    <t>"z pol. 78412-1001"      252,542</t>
  </si>
  <si>
    <t>02 - ASŘ, Prostory WC</t>
  </si>
  <si>
    <t xml:space="preserve">    751 - Vzduchotechnika</t>
  </si>
  <si>
    <t>310238411</t>
  </si>
  <si>
    <t>Zazdívka otvorů pl do 1 m2 ve zdivu nadzákladovém cihlami pálenými na MC</t>
  </si>
  <si>
    <t>1102392649</t>
  </si>
  <si>
    <t>Zazdívka otvorů ve zdivu nadzákladovém cihlami pálenými  plochy přes 0,25 m2 do 1 m2 na maltu cementovou</t>
  </si>
  <si>
    <t>"3S020 - dozdění otvoru nad vstupními dveřmi"  1*0,6*0,45</t>
  </si>
  <si>
    <t>-1349109132</t>
  </si>
  <si>
    <t>"z pol. 61131-1132"    13,508</t>
  </si>
  <si>
    <t>-874484248</t>
  </si>
  <si>
    <t>"z pol. 78412-1001"   13,508</t>
  </si>
  <si>
    <t>1240904986</t>
  </si>
  <si>
    <t>"z pol. 78412-1001   3S016"     13,508 - 1,296</t>
  </si>
  <si>
    <t>611315413</t>
  </si>
  <si>
    <t>Oprava vnitřní vápenné hladké omítky stropů v rozsahu plochy do 50%</t>
  </si>
  <si>
    <t>481155264</t>
  </si>
  <si>
    <t>Oprava vápenné omítky vnitřních ploch hladké, tloušťky do 20 mm stropů, v rozsahu opravované plochy přes 30 do 50%</t>
  </si>
  <si>
    <t>"z pol. 78412-1001 - 3S020"  1,35*0,96</t>
  </si>
  <si>
    <t>1090964990</t>
  </si>
  <si>
    <t>"z pol. 97801-3191 - 3S020"     4,463+8,16</t>
  </si>
  <si>
    <t>"omítka dozdění otvoru nad dveřmi 3S020"   1*0,6*2</t>
  </si>
  <si>
    <t>"z pol. 97801-3191 - 3S016"   46,165</t>
  </si>
  <si>
    <t>-912026869</t>
  </si>
  <si>
    <t>"z pol. 61213-1101"          59,988</t>
  </si>
  <si>
    <t>631311115</t>
  </si>
  <si>
    <t>Mazanina tl do 80 mm z betonu prostého bez zvýšených nároků na prostředí tř. C 20/25</t>
  </si>
  <si>
    <t>1515447596</t>
  </si>
  <si>
    <t>Mazanina z betonu  prostého bez zvýšených nároků na prostředí tl. přes 50 do 80 mm tř. C 20/25</t>
  </si>
  <si>
    <t>"3S016 - v místě vybouraných příček"  0,066*1,2</t>
  </si>
  <si>
    <t>642944121</t>
  </si>
  <si>
    <t>Osazování ocelových zárubní dodatečné pl do 2,5 m2</t>
  </si>
  <si>
    <t>41684908</t>
  </si>
  <si>
    <t>Osazení ocelových dveřních zárubní lisovaných nebo z úhelníků dodatečně  s vybetonováním prahu, plochy do 2,5 m2</t>
  </si>
  <si>
    <t>"3S020"    1</t>
  </si>
  <si>
    <t>"3S016"    1</t>
  </si>
  <si>
    <t>55331384</t>
  </si>
  <si>
    <t>zárubeň ocelová pro běžné zdění a pórobeton 150 levá/pravá 800</t>
  </si>
  <si>
    <t>50064893</t>
  </si>
  <si>
    <t>1294891772</t>
  </si>
  <si>
    <t>"3S020, 3S016"   1,78 + 9,29</t>
  </si>
  <si>
    <t>1915123612</t>
  </si>
  <si>
    <t>"3S020, 3S016"</t>
  </si>
  <si>
    <t>1,78 + 9,29</t>
  </si>
  <si>
    <t>1591691626</t>
  </si>
  <si>
    <t>"z pol. 97801-3191 - stávající zdivo"          58,788</t>
  </si>
  <si>
    <t xml:space="preserve">" 3S020 - obklady stávající"  (1,35+0,4 + 1,35 +0,4 +0,96)*1,5 </t>
  </si>
  <si>
    <t>"podlahy 3S020, 3S016"   1,78+9,29</t>
  </si>
  <si>
    <t>-473799774</t>
  </si>
  <si>
    <t xml:space="preserve">"3S020, 3S016"  </t>
  </si>
  <si>
    <t>1,78+ 9,29</t>
  </si>
  <si>
    <t>1471970705</t>
  </si>
  <si>
    <t>"3S016"    2,7*2,15 + (1,3+1,3)*2,15</t>
  </si>
  <si>
    <t>965042121</t>
  </si>
  <si>
    <t>Bourání podkladů pod dlažby nebo mazanin betonových nebo z litého asfaltu tl do 100 mm pl do 1 m2</t>
  </si>
  <si>
    <t>1752436833</t>
  </si>
  <si>
    <t>Bourání mazanin betonových nebo z litého asfaltu tl. do 100 mm, plochy do 1 m2</t>
  </si>
  <si>
    <t>"3S016 - v místě rušených příček"  (2,7+1,3+1,3)*0,125*0,1</t>
  </si>
  <si>
    <t>968062455</t>
  </si>
  <si>
    <t>Vybourání dřevěných dveřních zárubní pl do 2 m2</t>
  </si>
  <si>
    <t>-1275522517</t>
  </si>
  <si>
    <t>Vybourání dřevěných rámů oken s křídly, dveřních zárubní, vrat, stěn, ostění nebo obkladů  dveřních zárubní, plochy do 2 m2</t>
  </si>
  <si>
    <t>"3S020"   1</t>
  </si>
  <si>
    <t>"3S016"   1</t>
  </si>
  <si>
    <t>-404732335</t>
  </si>
  <si>
    <t>"3S016"    3</t>
  </si>
  <si>
    <t>971033331</t>
  </si>
  <si>
    <t>Vybourání otvorů ve zdivu cihelném pl do 0,09 m2 na MVC nebo MV tl do 150 mm</t>
  </si>
  <si>
    <t>-1561025500</t>
  </si>
  <si>
    <t>Vybourání otvorů ve zdivu základovém nebo nadzákladovém z cihel, tvárnic, příčkovek  z cihel pálených na maltu vápennou nebo vápenocementovou plochy do 0,09 m2, tl. do 150 mm</t>
  </si>
  <si>
    <t>"3S016 - větrací otvor nad vstupními dveřmi z chodby 3S032"    1</t>
  </si>
  <si>
    <t>971033561</t>
  </si>
  <si>
    <t>Vybourání otvorů ve zdivu cihelném pl do 1 m2 na MVC nebo MV tl do 600 mm</t>
  </si>
  <si>
    <t>-1116794891</t>
  </si>
  <si>
    <t>Vybourání otvorů ve zdivu základovém nebo nadzákladovém z cihel, tvárnic, příčkovek  z cihel pálených na maltu vápennou nebo vápenocementovou plochy do 1 m2, tl. do 600 mm</t>
  </si>
  <si>
    <t>"3S020 - vybourání stávající nevzhledné zazdívky nad vstupními dveřmi"  0,75*0,45*0,45</t>
  </si>
  <si>
    <t>-786725549</t>
  </si>
  <si>
    <t>"3S020"</t>
  </si>
  <si>
    <t>(1,35+1,35+0,96+0,96)*(2,23-1,5) + (0,61+0,61+0,96)*0,5</t>
  </si>
  <si>
    <t>"3S034 - čelní stěna k WC šířky 3m"  3*3,5 - 0,9*2 - 0,9*0,6</t>
  </si>
  <si>
    <t>"3S016"</t>
  </si>
  <si>
    <t>(3,15+1,17)*3,32 + 1,17*0,21 + (0,97+0,45+0,6)*3,04 + (1,15+3,05+1,15)*3,2 + (0,35+0,45)*3,04 + 1,17*3,53 + 0,95*3,53 - 0,8*2</t>
  </si>
  <si>
    <t>1863307081</t>
  </si>
  <si>
    <t>-244716502</t>
  </si>
  <si>
    <t>-472792467</t>
  </si>
  <si>
    <t>5,72*3</t>
  </si>
  <si>
    <t>-1584279078</t>
  </si>
  <si>
    <t>250622921</t>
  </si>
  <si>
    <t>5,72*14</t>
  </si>
  <si>
    <t>1856131163</t>
  </si>
  <si>
    <t>-1718648275</t>
  </si>
  <si>
    <t>751</t>
  </si>
  <si>
    <t>Vzduchotechnika</t>
  </si>
  <si>
    <t>751398022</t>
  </si>
  <si>
    <t>Mtž větrací mřížky stěnové do 0,100 m2</t>
  </si>
  <si>
    <t>-755700508</t>
  </si>
  <si>
    <t>Montáž ostatních zařízení  větrací mřížky stěnové, průřezu přes 0,04 do 0,100 m2</t>
  </si>
  <si>
    <t>55341413</t>
  </si>
  <si>
    <t>průvětrník mřížový s klapkami 300x300mm</t>
  </si>
  <si>
    <t>-647040607</t>
  </si>
  <si>
    <t>766660001</t>
  </si>
  <si>
    <t>Montáž dveřních křídel otvíravých jednokřídlových š do 0,8 m do ocelové zárubně</t>
  </si>
  <si>
    <t>761811281</t>
  </si>
  <si>
    <t>Montáž dveřních křídel dřevěných nebo plastových otevíravých do ocelové zárubně povrchově upravených jednokřídlových, šířky do 800 mm</t>
  </si>
  <si>
    <t>"3S020, 3S016"   1 + 1</t>
  </si>
  <si>
    <t>SLD.0012523.URS</t>
  </si>
  <si>
    <t>dveře dřevěné vnitřní hladké plné 1křídlové bílé 80x197 cm KLASIK/CPL</t>
  </si>
  <si>
    <t>151658538</t>
  </si>
  <si>
    <t>-69296089</t>
  </si>
  <si>
    <t>-406964769</t>
  </si>
  <si>
    <t>1375262252</t>
  </si>
  <si>
    <t>602952506</t>
  </si>
  <si>
    <t>304844145</t>
  </si>
  <si>
    <t>"3S020"   1 + 1</t>
  </si>
  <si>
    <t>"3S016"   4 + 1</t>
  </si>
  <si>
    <t>247691711</t>
  </si>
  <si>
    <t>1695609991</t>
  </si>
  <si>
    <t>771471810</t>
  </si>
  <si>
    <t>Demontáž soklíků z dlaždic keramických kladených do malty rovných</t>
  </si>
  <si>
    <t>1784718979</t>
  </si>
  <si>
    <t>Demontáž soklíků z dlaždic keramických  kladených do malty rovných</t>
  </si>
  <si>
    <t xml:space="preserve">"3S016 - na stěnách, které zůstanou zachovány"  </t>
  </si>
  <si>
    <t>1,17+0,45+0,35+1,3+1,01+0,89+0,95+1,3+0,35</t>
  </si>
  <si>
    <t>771474113</t>
  </si>
  <si>
    <t>Montáž soklů z dlaždic keramických rovných flexibilní lepidlo v do 120 mm</t>
  </si>
  <si>
    <t>-1358970645</t>
  </si>
  <si>
    <t>Montáž soklů z dlaždic keramických lepených flexibilním lepidlem rovných, výšky přes 90 do 120 mm</t>
  </si>
  <si>
    <t>"3S016"   7,77 + 0,1*3+1,17+0,21+3,15-0,45</t>
  </si>
  <si>
    <t>59761428</t>
  </si>
  <si>
    <t>dlažba keramická hutná protiskluzná do interiéru i exteriéru pro vysoké mechanické namáhání  přes 85 do 100ks/m2</t>
  </si>
  <si>
    <t>-1021243137</t>
  </si>
  <si>
    <t>"3S016 - sokl"   12,15*0,1*1,1</t>
  </si>
  <si>
    <t>"3S016 - doplnění dlažby v místě rušených příček"  0,53*1,1</t>
  </si>
  <si>
    <t>771574122</t>
  </si>
  <si>
    <t>Montáž podlah keramických hladkých lepených flexibilním lepidlem do 100 ks/m2</t>
  </si>
  <si>
    <t>65219177</t>
  </si>
  <si>
    <t>Montáž podlah z dlaždic keramických lepených flexibilním lepidlem maloformátových hladkých přes 85 do 100 ks/m2</t>
  </si>
  <si>
    <t>"3S016 - v místě zrušených příček"   (2,7+1,3*2)*0,1</t>
  </si>
  <si>
    <t>998771102</t>
  </si>
  <si>
    <t>Přesun hmot tonážní pro podlahy z dlaždic v objektech v do 12 m</t>
  </si>
  <si>
    <t>-1109297235</t>
  </si>
  <si>
    <t>Přesun hmot pro podlahy z dlaždic stanovený z hmotnosti přesunovaného materiálu vodorovná dopravní vzdálenost do 50 m v objektech výšky přes 6 do 12 m</t>
  </si>
  <si>
    <t>998771181</t>
  </si>
  <si>
    <t>Příplatek k přesunu hmot tonážní 771 prováděný bez použití mechanizace</t>
  </si>
  <si>
    <t>1176705687</t>
  </si>
  <si>
    <t>Přesun hmot pro podlahy z dlaždic stanovený z hmotnosti přesunovaného materiálu Příplatek k ceně za přesun prováděný bez použití mechanizace pro jakoukoliv výšku objektu</t>
  </si>
  <si>
    <t>781111011</t>
  </si>
  <si>
    <t>Ometení (oprášení) stěny při přípravě podkladu</t>
  </si>
  <si>
    <t>1815040266</t>
  </si>
  <si>
    <t>Příprava podkladu před provedením obkladu oprášení (ometení) stěny</t>
  </si>
  <si>
    <t>"3S016"  (0,45+1+0,45)*1,5</t>
  </si>
  <si>
    <t>781121011</t>
  </si>
  <si>
    <t>Nátěr penetrační na stěnu</t>
  </si>
  <si>
    <t>-654133996</t>
  </si>
  <si>
    <t>Příprava podkladu před provedením obkladu nátěr penetrační na stěnu</t>
  </si>
  <si>
    <t>"3S016"   2,85</t>
  </si>
  <si>
    <t>-872296370</t>
  </si>
  <si>
    <t>"3S016 - chodba"   (3,15 + 1,17 +0,97)*1,2 + 1,17*0,15</t>
  </si>
  <si>
    <t>781474113</t>
  </si>
  <si>
    <t>Montáž obkladů vnitřních keramických hladkých do 19 ks/m2 lepených flexibilním lepidlem</t>
  </si>
  <si>
    <t>2131220983</t>
  </si>
  <si>
    <t>Montáž obkladů vnitřních stěn z dlaždic keramických lepených flexibilním lepidlem maloformátových hladkých přes 12 do 19 ks/m2</t>
  </si>
  <si>
    <t>59761071</t>
  </si>
  <si>
    <t>obklad keramický hladký přes 12 do 19ks/m2</t>
  </si>
  <si>
    <t>-1267338911</t>
  </si>
  <si>
    <t>2,85*1,1 'Přepočtené koeficientem množství</t>
  </si>
  <si>
    <t>781477111</t>
  </si>
  <si>
    <t>Příplatek k montáži obkladů vnitřních keramických hladkých za plochu do 10 m2</t>
  </si>
  <si>
    <t>-394551826</t>
  </si>
  <si>
    <t>Montáž obkladů vnitřních stěn z dlaždic keramických Příplatek k cenám za plochu do 10 m2 jednotlivě</t>
  </si>
  <si>
    <t>781494511</t>
  </si>
  <si>
    <t>Plastové profily ukončovací lepené flexibilním lepidlem</t>
  </si>
  <si>
    <t>-1627516095</t>
  </si>
  <si>
    <t>Obklad - dokončující práce profily ukončovací lepené flexibilním lepidlem ukončovací</t>
  </si>
  <si>
    <t>998781102</t>
  </si>
  <si>
    <t>Přesun hmot tonážní pro obklady keramické v objektech v do 12 m</t>
  </si>
  <si>
    <t>704058</t>
  </si>
  <si>
    <t>Přesun hmot pro obklady keramické  stanovený z hmotnosti přesunovaného materiálu vodorovná dopravní vzdálenost do 50 m v objektech výšky přes 6 do 12 m</t>
  </si>
  <si>
    <t>998781181</t>
  </si>
  <si>
    <t>Příplatek k přesunu hmot tonážní 781 prováděný bez použití mechanizace</t>
  </si>
  <si>
    <t>1314140984</t>
  </si>
  <si>
    <t>Přesun hmot pro obklady keramické  stanovený z hmotnosti přesunovaného materiálu Příplatek k cenám za přesun prováděný bez použití mechanizace pro jakoukoliv výšku objektu</t>
  </si>
  <si>
    <t>-1613345237</t>
  </si>
  <si>
    <t>"z pol. 78412-1001"        13,508</t>
  </si>
  <si>
    <t>1787964945</t>
  </si>
  <si>
    <t>"3S020" 1,35*0,96</t>
  </si>
  <si>
    <t xml:space="preserve">"3S016 vč. průvlaků"  </t>
  </si>
  <si>
    <t>0,97*3,15 + 1,17*0,95 + 3,05*1,15 + 2,7*0,6 + 3,05*0,28 + (3,15+1,17)*0,28+3,05*0,28</t>
  </si>
  <si>
    <t>30236566</t>
  </si>
  <si>
    <t>"z pol. 78412-1001"    13,508</t>
  </si>
  <si>
    <t>597604174</t>
  </si>
  <si>
    <t>-1583563212</t>
  </si>
  <si>
    <t>298231091</t>
  </si>
  <si>
    <t>1659232295</t>
  </si>
  <si>
    <t>22*1,05 'Přepočtené koeficientem množství</t>
  </si>
  <si>
    <t>123426643</t>
  </si>
  <si>
    <t>"3S020, 3S016"  1,78 + 9,29</t>
  </si>
  <si>
    <t>565846233</t>
  </si>
  <si>
    <t>11,07*1,05 'Přepočtené koeficientem množství</t>
  </si>
  <si>
    <t>1544455991</t>
  </si>
  <si>
    <t>"z pol. 61213-1101"            59,988</t>
  </si>
  <si>
    <t>"z pol. 78412-1001"            13,508</t>
  </si>
  <si>
    <t>"odečet obkladu z pol. 78147-4113"  -2,85</t>
  </si>
  <si>
    <t>482258572</t>
  </si>
  <si>
    <t>"barva s výbornou paropropustnostní - např. disperzní interiérová barva HET Klasik"        70,646</t>
  </si>
  <si>
    <t>03 -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</si>
  <si>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</si>
  <si>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</si>
  <si>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</si>
  <si>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</si>
  <si>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</si>
  <si>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>HZS - Hodinové zúčtovací sazby</t>
  </si>
  <si>
    <t>997013151</t>
  </si>
  <si>
    <t>Vnitrostaveništní doprava suti a vybouraných hmot pro budovy v do 6 m s omezením mechanizace</t>
  </si>
  <si>
    <t>1943101316</t>
  </si>
  <si>
    <t>Vnitrostaveništní doprava suti a vybouraných hmot  vodorovně do 50 m svisle s omezením mechanizace pro budovy a haly výšky do 6 m</t>
  </si>
  <si>
    <t>323709541</t>
  </si>
  <si>
    <t>-1130268328</t>
  </si>
  <si>
    <t>1,001*10</t>
  </si>
  <si>
    <t>997013511</t>
  </si>
  <si>
    <t>Odvoz suti a vybouraných hmot z meziskládky na skládku do 1 km s naložením a se složením</t>
  </si>
  <si>
    <t>1145669323</t>
  </si>
  <si>
    <t>Odvoz suti a vybouraných hmot z meziskládky na skládku  s naložením a se složením, na vzdálenost do 1 km</t>
  </si>
  <si>
    <t>1023142658</t>
  </si>
  <si>
    <t>721</t>
  </si>
  <si>
    <t>Zdravotechnika - vnitřní kanalizace</t>
  </si>
  <si>
    <t>721174042</t>
  </si>
  <si>
    <t>Potrubí kanalizační z PP připojovací DN 40</t>
  </si>
  <si>
    <t>857905210</t>
  </si>
  <si>
    <t>Potrubí z trub polypropylenových připojovací DN 40</t>
  </si>
  <si>
    <t>dopojení odvlhčovačů do kanalizace - odhad</t>
  </si>
  <si>
    <t>721194104</t>
  </si>
  <si>
    <t>Vyvedení a upevnění odpadních výpustek DN 40</t>
  </si>
  <si>
    <t>1059522007</t>
  </si>
  <si>
    <t>Vyměření přípojek na potrubí vyvedení a upevnění odpadních výpustek DN 40</t>
  </si>
  <si>
    <t>721290111</t>
  </si>
  <si>
    <t>Zkouška těsnosti potrubí kanalizace vodou do DN 125</t>
  </si>
  <si>
    <t>1385034758</t>
  </si>
  <si>
    <t>Zkouška těsnosti kanalizace  v objektech vodou do DN 125</t>
  </si>
  <si>
    <t>721-R1</t>
  </si>
  <si>
    <t>Zařízení pro přečerpávání kondenzátu do kanalizace D+M</t>
  </si>
  <si>
    <t>soubor</t>
  </si>
  <si>
    <t>2091363693</t>
  </si>
  <si>
    <t>Zařízení pro přečerpání kondenzátu od odvlhčovačů do kanalizace</t>
  </si>
  <si>
    <t>např. Sanibroy, nebo obdobné</t>
  </si>
  <si>
    <t>pro odvlhčovače v místnostech 3S024 a 3S005</t>
  </si>
  <si>
    <t>998721101</t>
  </si>
  <si>
    <t>Přesun hmot tonážní pro vnitřní kanalizace v objektech v do 6 m</t>
  </si>
  <si>
    <t>-1262514386</t>
  </si>
  <si>
    <t>Přesun hmot pro vnitřní kanalizace  stanovený z hmotnosti přesunovaného materiálu vodorovná dopravní vzdálenost do 50 m v objektech výšky do 6 m</t>
  </si>
  <si>
    <t>722</t>
  </si>
  <si>
    <t>Zdravotechnika - vnitřní vodovod</t>
  </si>
  <si>
    <t>722131913</t>
  </si>
  <si>
    <t>Potrubí pozinkované závitové vsazení odbočky do potrubí DN 25</t>
  </si>
  <si>
    <t>1583784474</t>
  </si>
  <si>
    <t>Opravy vodovodního potrubí z ocelových trubek pozinkovaných závitových vsazení odbočky do potrubí DN 25</t>
  </si>
  <si>
    <t>pro WC</t>
  </si>
  <si>
    <t>722171936</t>
  </si>
  <si>
    <t>Potrubí plastové výměna trub nebo tvarovek D do 50 mm</t>
  </si>
  <si>
    <t>2019487696</t>
  </si>
  <si>
    <t>Výměna trubky, tvarovky, vsazení odbočky  na rozvodech vody z plastů D přes 40 do 50 mm</t>
  </si>
  <si>
    <t>2 x pro Um vsazení odbočky do rozvodu</t>
  </si>
  <si>
    <t>28654150</t>
  </si>
  <si>
    <t>nátrubek PPR D 50mm</t>
  </si>
  <si>
    <t>1325232508</t>
  </si>
  <si>
    <t>28654114</t>
  </si>
  <si>
    <t>T-kus redukovaný PPR D 50x32x50mm</t>
  </si>
  <si>
    <t>-990330939</t>
  </si>
  <si>
    <t>28654201</t>
  </si>
  <si>
    <t>redukce PPR vnitřní/vnější PPR D 32x25mm</t>
  </si>
  <si>
    <t>-121126780</t>
  </si>
  <si>
    <t>722174002</t>
  </si>
  <si>
    <t>Potrubí vodovodní plastové PPR svar polyfuze PN 16 D 20 x 2,8 mm</t>
  </si>
  <si>
    <t>-250586481</t>
  </si>
  <si>
    <t>Potrubí z plastových trubek z polypropylenu (PPR) svařovaných polyfuzně PN 16 (SDR 7,4) D 20 x 2,8</t>
  </si>
  <si>
    <t>3S023+3S016 - dopojení umyvadel a WC, z páteřního rozvodu</t>
  </si>
  <si>
    <t>722181211</t>
  </si>
  <si>
    <t>Ochrana vodovodního potrubí přilepenými termoizolačními trubicemi z PE tl do 6 mm DN do 22 mm</t>
  </si>
  <si>
    <t>1688416622</t>
  </si>
  <si>
    <t>Ochrana potrubí  termoizolačními trubicemi z pěnového polyetylenu PE přilepenými v příčných a podélných spojích, tloušťky izolace do 6 mm, vnitřního průměru izolace DN do 22 mm</t>
  </si>
  <si>
    <t>722190401</t>
  </si>
  <si>
    <t>Vyvedení a upevnění výpustku do DN 25</t>
  </si>
  <si>
    <t>268581133</t>
  </si>
  <si>
    <t>Zřízení přípojek na potrubí  vyvedení a upevnění výpustek do DN 25</t>
  </si>
  <si>
    <t>2xUm+1xWC</t>
  </si>
  <si>
    <t>722232043</t>
  </si>
  <si>
    <t>Kohout kulový přímý G 1/2 PN 42 do 185°C vnitřní závit</t>
  </si>
  <si>
    <t>935635809</t>
  </si>
  <si>
    <t>Armatury se dvěma závity kulové kohouty PN 42 do 185 °C přímé vnitřní závit G 1/2</t>
  </si>
  <si>
    <t>pro WC 3S020</t>
  </si>
  <si>
    <t>722232044</t>
  </si>
  <si>
    <t>Kohout kulový přímý G 3/4 PN 42 do 185°C vnitřní závit</t>
  </si>
  <si>
    <t>1932945345</t>
  </si>
  <si>
    <t>Armatury se dvěma závity kulové kohouty PN 42 do 185 °C přímé vnitřní závit G 3/4</t>
  </si>
  <si>
    <t>3S032 - pro Um v 3S016</t>
  </si>
  <si>
    <t>722260811</t>
  </si>
  <si>
    <t>Demontáž vodoměrů závitových G 1/2</t>
  </si>
  <si>
    <t>-874730792</t>
  </si>
  <si>
    <t>Demontáž vodoměrů  závitových G 1/2</t>
  </si>
  <si>
    <t>3S023 - ST+TV bez náhrady</t>
  </si>
  <si>
    <t>1+1</t>
  </si>
  <si>
    <t>722290226</t>
  </si>
  <si>
    <t>Zkouška těsnosti vodovodního potrubí závitového do DN 50</t>
  </si>
  <si>
    <t>1215537797</t>
  </si>
  <si>
    <t>Zkoušky, proplach a desinfekce vodovodního potrubí  zkoušky těsnosti vodovodního potrubí závitového do DN 50</t>
  </si>
  <si>
    <t>722290234</t>
  </si>
  <si>
    <t>Proplach a dezinfekce vodovodního potrubí do DN 80</t>
  </si>
  <si>
    <t>2063587805</t>
  </si>
  <si>
    <t>Zkoušky, proplach a desinfekce vodovodního potrubí  proplach a desinfekce vodovodního potrubí do DN 80</t>
  </si>
  <si>
    <t>998722101</t>
  </si>
  <si>
    <t>Přesun hmot tonážní pro vnitřní vodovod v objektech v do 6 m</t>
  </si>
  <si>
    <t>-122328341</t>
  </si>
  <si>
    <t>Přesun hmot pro vnitřní vodovod  stanovený z hmotnosti přesunovaného materiálu vodorovná dopravní vzdálenost do 50 m v objektech výšky do 6 m</t>
  </si>
  <si>
    <t>725</t>
  </si>
  <si>
    <t>Zdravotechnika - zařizovací předměty</t>
  </si>
  <si>
    <t>722140101</t>
  </si>
  <si>
    <t>Potrubí vodovodní ocelové z ušlechtilé oceli spojované lisováním DN 12</t>
  </si>
  <si>
    <t>-1134412259</t>
  </si>
  <si>
    <t>Potrubí z ocelových trubek z ušlechtilé oceli spojované lisováním DN 12</t>
  </si>
  <si>
    <t>3S020 - přípojka k WC, možno nahradit přípojkou FLEXIRA</t>
  </si>
  <si>
    <t>725110811</t>
  </si>
  <si>
    <t>Demontáž klozetů splachovací s nádrží</t>
  </si>
  <si>
    <t>441008216</t>
  </si>
  <si>
    <t>Demontáž klozetů  splachovacích s nádrží nebo tlakovým splachovačem</t>
  </si>
  <si>
    <t>3S016+3S020</t>
  </si>
  <si>
    <t>3+1</t>
  </si>
  <si>
    <t>725111132</t>
  </si>
  <si>
    <t>Splachovač nádržkový plastový nízkopoložený nebo vysokopoložený</t>
  </si>
  <si>
    <t>-1879899111</t>
  </si>
  <si>
    <t>Zařízení záchodů splachovače nádržkové plastové nízkopoložené nebo vysokopoložené</t>
  </si>
  <si>
    <t>3S020</t>
  </si>
  <si>
    <t>725112001</t>
  </si>
  <si>
    <t>Klozet keramický standardní samostatně stojící s hlubokým splachováním odpad vodorovný</t>
  </si>
  <si>
    <t>-1044717888</t>
  </si>
  <si>
    <t>Zařízení záchodů klozety keramické standardní samostatně stojící s hlubokým splachováním odpad vodorovný</t>
  </si>
  <si>
    <t>725210821</t>
  </si>
  <si>
    <t>Demontáž umyvadel bez výtokových armatur</t>
  </si>
  <si>
    <t>807638130</t>
  </si>
  <si>
    <t>Demontáž umyvadel  bez výtokových armatur umyvadel</t>
  </si>
  <si>
    <t>3S016+3S023+3S026</t>
  </si>
  <si>
    <t>1+1+1</t>
  </si>
  <si>
    <t>725211602</t>
  </si>
  <si>
    <t>Umyvadlo keramické bílé šířky 550 mm bez krytu na sifon připevněné na stěnu šrouby</t>
  </si>
  <si>
    <t>216831</t>
  </si>
  <si>
    <t>Umyvadla keramická bílá bez výtokových armatur připevněná na stěnu šrouby bez sloupu nebo krytu na sifon 550 mm</t>
  </si>
  <si>
    <t>3S023+3S016</t>
  </si>
  <si>
    <t>725240811</t>
  </si>
  <si>
    <t>Demontáž kabin sprchových bez výtokových armatur</t>
  </si>
  <si>
    <t>-556871424</t>
  </si>
  <si>
    <t>Demontáž sprchových kabin a vaniček  bez výtokových armatur kabin</t>
  </si>
  <si>
    <t>3S026</t>
  </si>
  <si>
    <t>725820801</t>
  </si>
  <si>
    <t>Demontáž baterie nástěnné do G 3 / 4</t>
  </si>
  <si>
    <t>1313999445</t>
  </si>
  <si>
    <t>Demontáž baterií  nástěnných do G 3/4</t>
  </si>
  <si>
    <t>725829121</t>
  </si>
  <si>
    <t>Montáž baterie umyvadlové nástěnné pákové a klasické ostatní typ</t>
  </si>
  <si>
    <t>-2083216042</t>
  </si>
  <si>
    <t>Baterie umyvadlové montáž ostatních typů nástěnných pákových nebo klasických</t>
  </si>
  <si>
    <t>55145615</t>
  </si>
  <si>
    <t>baterie umyvadlová nástěnná páková 150mm chrom</t>
  </si>
  <si>
    <t>-1398434505</t>
  </si>
  <si>
    <t>725840850</t>
  </si>
  <si>
    <t>Demontáž baterie sprch diferenciální do G 3/4x1</t>
  </si>
  <si>
    <t>-1275211226</t>
  </si>
  <si>
    <t>Demontáž baterií sprchových  diferenciálních do G 3/4 x 1</t>
  </si>
  <si>
    <t>725869101</t>
  </si>
  <si>
    <t>Montáž zápachových uzávěrek umyvadlových do DN 40</t>
  </si>
  <si>
    <t>886019385</t>
  </si>
  <si>
    <t>Zápachové uzávěrky zařizovacích předmětů montáž zápachových uzávěrek umyvadlových do DN 40</t>
  </si>
  <si>
    <t>pro odvlhčovače, např. HL21</t>
  </si>
  <si>
    <t>HLE.HL21.2</t>
  </si>
  <si>
    <t>Vtok (nálevka) DN32 se zápachovou uzávěrkou a kuličkou pro suchý stav</t>
  </si>
  <si>
    <t>1997847995</t>
  </si>
  <si>
    <t>998725101</t>
  </si>
  <si>
    <t>Přesun hmot tonážní pro zařizovací předměty v objektech v do 6 m</t>
  </si>
  <si>
    <t>-1731809613</t>
  </si>
  <si>
    <t>Přesun hmot pro zařizovací předměty  stanovený z hmotnosti přesunovaného materiálu vodorovná dopravní vzdálenost do 50 m v objektech výšky do 6 m</t>
  </si>
  <si>
    <t>733</t>
  </si>
  <si>
    <t>Ústřední vytápění - rozvodné potrubí</t>
  </si>
  <si>
    <t>733120819</t>
  </si>
  <si>
    <t>Demontáž potrubí ocelového hladkého do D 60,3</t>
  </si>
  <si>
    <t>2085936305</t>
  </si>
  <si>
    <t>Demontáž potrubí z trubek ocelových hladkých  Ø přes 38 do 60,3</t>
  </si>
  <si>
    <t>nefunkční potrubí v opravovaných místnostech</t>
  </si>
  <si>
    <t>733890801</t>
  </si>
  <si>
    <t>Přemístění potrubí demontovaného vodorovně do 100 m v objektech výšky do 6 m</t>
  </si>
  <si>
    <t>170152352</t>
  </si>
  <si>
    <t>Vnitrostaveništní přemístění vybouraných (demontovaných) hmot rozvodů potrubí  vodorovně do 100 m v objektech výšky do 6 m</t>
  </si>
  <si>
    <t>998733101</t>
  </si>
  <si>
    <t>Přesun hmot tonážní pro rozvody potrubí v objektech v do 6 m</t>
  </si>
  <si>
    <t>501204981</t>
  </si>
  <si>
    <t>Přesun hmot pro rozvody potrubí  stanovený z hmotnosti přesunovaného materiálu vodorovná dopravní vzdálenost do 50 m v objektech výšky do 6 m</t>
  </si>
  <si>
    <t>735</t>
  </si>
  <si>
    <t>Ústřední vytápění - otopná tělesa</t>
  </si>
  <si>
    <t>735111810</t>
  </si>
  <si>
    <t>Demontáž otopného tělesa litinového článkového</t>
  </si>
  <si>
    <t>280653706</t>
  </si>
  <si>
    <t>Demontáž otopných těles litinových  článkových</t>
  </si>
  <si>
    <t>demontáž těles před úpravou omítek</t>
  </si>
  <si>
    <t>735119140</t>
  </si>
  <si>
    <t>Montáž otopného tělesa litinového článkového</t>
  </si>
  <si>
    <t>-765454023</t>
  </si>
  <si>
    <t>Otopná tělesa litinová montáž těles článkových</t>
  </si>
  <si>
    <t>zpětná montáž pro opravě omítek</t>
  </si>
  <si>
    <t>735191910</t>
  </si>
  <si>
    <t>Napuštění vody do otopných těles</t>
  </si>
  <si>
    <t>1575781871</t>
  </si>
  <si>
    <t>Ostatní opravy otopných těles  napuštění vody do otopného systému včetně potrubí (bez kotle a ohříváků) otopných těles</t>
  </si>
  <si>
    <t>735494811</t>
  </si>
  <si>
    <t>Vypuštění vody z otopných těles</t>
  </si>
  <si>
    <t>-954059662</t>
  </si>
  <si>
    <t>Vypuštění vody z otopných soustav  bez kotlů, ohříváků, zásobníků a nádrží</t>
  </si>
  <si>
    <t>998735101</t>
  </si>
  <si>
    <t>Přesun hmot tonážní pro otopná tělesa v objektech v do 6 m</t>
  </si>
  <si>
    <t>368320220</t>
  </si>
  <si>
    <t>Přesun hmot pro otopná tělesa  stanovený z hmotnosti přesunovaného materiálu vodorovná dopravní vzdálenost do 50 m v objektech výšky do 6 m</t>
  </si>
  <si>
    <t>767995113</t>
  </si>
  <si>
    <t>Montáž atypických zámečnických konstrukcí hmotnosti do 20 kg</t>
  </si>
  <si>
    <t>kg</t>
  </si>
  <si>
    <t>196123717</t>
  </si>
  <si>
    <t>Montáž ostatních atypických zámečnických konstrukcí  hmotnosti přes 10 do 20 kg</t>
  </si>
  <si>
    <t>montáž odvlhčovačů - 20kg/ks</t>
  </si>
  <si>
    <t>3S005, 3S024, 3S023, 3S025, včetně zabezpečení proti pádu z konzol</t>
  </si>
  <si>
    <t>4+3+1+1</t>
  </si>
  <si>
    <t>42392874</t>
  </si>
  <si>
    <t>konzole 300/200 otvor D 17mm</t>
  </si>
  <si>
    <t>-1204497685</t>
  </si>
  <si>
    <t>pod odvlhčovače</t>
  </si>
  <si>
    <t>9*2</t>
  </si>
  <si>
    <t>4592331647</t>
  </si>
  <si>
    <t>Odvlhčovač Master DH 721</t>
  </si>
  <si>
    <t>2050133278</t>
  </si>
  <si>
    <t>3S005, 3S024, 3S023, 3S025</t>
  </si>
  <si>
    <t>998767101</t>
  </si>
  <si>
    <t>Přesun hmot tonážní pro zámečnické konstrukce v objektech v do 6 m</t>
  </si>
  <si>
    <t>714515461</t>
  </si>
  <si>
    <t>Přesun hmot pro zámečnické konstrukce  stanovený z hmotnosti přesunovaného materiálu vodorovná dopravní vzdálenost do 50 m v objektech výšky do 6 m</t>
  </si>
  <si>
    <t>783601321</t>
  </si>
  <si>
    <t>Odrezivění článkových otopných těles před provedením nátěru</t>
  </si>
  <si>
    <t>-788948642</t>
  </si>
  <si>
    <t>Příprava podkladu otopných těles před provedením nátěrů článkových odrezivěním bezoplachovým</t>
  </si>
  <si>
    <t>tělesa, potrubí a konzole</t>
  </si>
  <si>
    <t>783601325</t>
  </si>
  <si>
    <t>Odmaštění článkových otopných těles vodou ředitelným odmašťovačem před provedením nátěru</t>
  </si>
  <si>
    <t>-1864278611</t>
  </si>
  <si>
    <t>Příprava podkladu otopných těles před provedením nátěrů článkových odmaštěním vodou ředitelným</t>
  </si>
  <si>
    <t>783601421</t>
  </si>
  <si>
    <t>Ometení článkových otopných těles před provedením nátěru</t>
  </si>
  <si>
    <t>1885552502</t>
  </si>
  <si>
    <t>Příprava podkladu otopných těles před provedením nátěrů článkových očištění ometením</t>
  </si>
  <si>
    <t>783614111</t>
  </si>
  <si>
    <t>Základní jednonásobný syntetický nátěr článkových otopných těles</t>
  </si>
  <si>
    <t>-1944415615</t>
  </si>
  <si>
    <t>Základní nátěr otopných těles jednonásobný článkových syntetický</t>
  </si>
  <si>
    <t>783617117</t>
  </si>
  <si>
    <t>Krycí dvojnásobný syntetický nátěr článkových otopných těles</t>
  </si>
  <si>
    <t>1519425236</t>
  </si>
  <si>
    <t>Krycí nátěr (email) otopných těles článkových dvojnásobný syntetický</t>
  </si>
  <si>
    <t>HZS</t>
  </si>
  <si>
    <t>Hodinové zúčtovací sazby</t>
  </si>
  <si>
    <t>HZS1291</t>
  </si>
  <si>
    <t>Hodinová zúčtovací sazba pomocný stavební dělník</t>
  </si>
  <si>
    <t>hod</t>
  </si>
  <si>
    <t>512</t>
  </si>
  <si>
    <t>67218234</t>
  </si>
  <si>
    <t>Hodinové zúčtovací sazby profesí HSV  zemní a pomocné práce pomocný stavební dělník</t>
  </si>
  <si>
    <t>pomocné práce pro potřeby ZTI</t>
  </si>
  <si>
    <t>1*20</t>
  </si>
  <si>
    <t>HZS2211</t>
  </si>
  <si>
    <t>Hodinová zúčtovací sazba instalatér</t>
  </si>
  <si>
    <t>1634326934</t>
  </si>
  <si>
    <t>Hodinové zúčtovací sazby profesí PSV  provádění stavebních instalací instalatér</t>
  </si>
  <si>
    <t>práce spojené s dopojením odvlhčovačů a s úpravami ÚT a ZTI</t>
  </si>
  <si>
    <t>2*15</t>
  </si>
  <si>
    <t>HZS3222-R</t>
  </si>
  <si>
    <t>Hodinová zúčtovací sazba montér slaboproudých zařízení odborný</t>
  </si>
  <si>
    <t>-1963154309</t>
  </si>
  <si>
    <t>Hodinové zúčtovací sazby montáží technologických zařízení  na stavebních objektech montér slaboproudých zařízení odborný</t>
  </si>
  <si>
    <t xml:space="preserve">Do místností 3S005, 3S024 a 3S025 </t>
  </si>
  <si>
    <t xml:space="preserve">D+M vlhkostní čidla spojená s GSM bránou, </t>
  </si>
  <si>
    <t>která při překročení vlhkosti v prostorách (např. v případě výpadku ee, nebo při poruše odvlhčovačů)</t>
  </si>
  <si>
    <t>zašle hlášení formou SMS na přidělená telefonní čísla</t>
  </si>
  <si>
    <t>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</si>
  <si>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</si>
  <si>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</si>
  <si>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</si>
  <si>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</si>
  <si>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</si>
  <si>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</si>
  <si>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VRN1</t>
  </si>
  <si>
    <t>Průzkumné, geodetické a projektové práce</t>
  </si>
  <si>
    <t>013002000</t>
  </si>
  <si>
    <t>Projektové práce</t>
  </si>
  <si>
    <t>1024</t>
  </si>
  <si>
    <t>1651906209</t>
  </si>
  <si>
    <t>vyhotovení projektové dokumentace pro elektrorevizi s osvědčením "D"</t>
  </si>
  <si>
    <t>VRN3</t>
  </si>
  <si>
    <t>Zařízení staveniště</t>
  </si>
  <si>
    <t>031002000</t>
  </si>
  <si>
    <t>Související práce pro zařízení staveniště</t>
  </si>
  <si>
    <t>-950742205</t>
  </si>
  <si>
    <t>033002000</t>
  </si>
  <si>
    <t>Připojení staveniště na inženýrské sítě</t>
  </si>
  <si>
    <t>337363955</t>
  </si>
  <si>
    <t>zřízení měřeného přípojného místa a spotřeba energií po celou dobu stavby</t>
  </si>
  <si>
    <t>039002000</t>
  </si>
  <si>
    <t>Zrušení zařízení staveniště</t>
  </si>
  <si>
    <t>…</t>
  </si>
  <si>
    <t>-83708279</t>
  </si>
  <si>
    <t>včetně koncového úklidu všech prostor dotčených stavbou</t>
  </si>
  <si>
    <t>VRN4</t>
  </si>
  <si>
    <t>Inženýrská činnost</t>
  </si>
  <si>
    <t>044002000</t>
  </si>
  <si>
    <t>Revize</t>
  </si>
  <si>
    <t>e</t>
  </si>
  <si>
    <t>-679131180</t>
  </si>
  <si>
    <t>elektrorevize s osvědčením "D"</t>
  </si>
  <si>
    <t>VRN9</t>
  </si>
  <si>
    <t>Ostatní náklady</t>
  </si>
  <si>
    <t>091002000</t>
  </si>
  <si>
    <t>Ostatní náklady související s objektem</t>
  </si>
  <si>
    <t>733002738</t>
  </si>
  <si>
    <t>průběžný každodenní úklid všech prostor dotčených stavbou, přesuny radiátorů pro provedení nátěrů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</si>
</sst>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2"/>
      <c r="AQ5" s="22"/>
      <c r="AR5" s="20"/>
      <c r="BE5" s="28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2"/>
      <c r="AQ6" s="22"/>
      <c r="AR6" s="20"/>
      <c r="BE6" s="29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0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0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9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9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0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90"/>
      <c r="BS13" s="17" t="s">
        <v>6</v>
      </c>
    </row>
    <row r="14" spans="1:74" ht="12.75">
      <c r="B14" s="21"/>
      <c r="C14" s="22"/>
      <c r="D14" s="22"/>
      <c r="E14" s="295" t="s">
        <v>31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9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0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90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0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90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0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0"/>
    </row>
    <row r="23" spans="1:71" s="1" customFormat="1" ht="16.5" customHeight="1">
      <c r="B23" s="21"/>
      <c r="C23" s="22"/>
      <c r="D23" s="22"/>
      <c r="E23" s="297" t="s">
        <v>1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2"/>
      <c r="AP23" s="22"/>
      <c r="AQ23" s="22"/>
      <c r="AR23" s="20"/>
      <c r="BE23" s="29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0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8">
        <f>ROUND(AG94,2)</f>
        <v>0</v>
      </c>
      <c r="AL26" s="299"/>
      <c r="AM26" s="299"/>
      <c r="AN26" s="299"/>
      <c r="AO26" s="299"/>
      <c r="AP26" s="36"/>
      <c r="AQ26" s="36"/>
      <c r="AR26" s="39"/>
      <c r="BE26" s="29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0" t="s">
        <v>38</v>
      </c>
      <c r="M28" s="300"/>
      <c r="N28" s="300"/>
      <c r="O28" s="300"/>
      <c r="P28" s="300"/>
      <c r="Q28" s="36"/>
      <c r="R28" s="36"/>
      <c r="S28" s="36"/>
      <c r="T28" s="36"/>
      <c r="U28" s="36"/>
      <c r="V28" s="36"/>
      <c r="W28" s="300" t="s">
        <v>39</v>
      </c>
      <c r="X28" s="300"/>
      <c r="Y28" s="300"/>
      <c r="Z28" s="300"/>
      <c r="AA28" s="300"/>
      <c r="AB28" s="300"/>
      <c r="AC28" s="300"/>
      <c r="AD28" s="300"/>
      <c r="AE28" s="300"/>
      <c r="AF28" s="36"/>
      <c r="AG28" s="36"/>
      <c r="AH28" s="36"/>
      <c r="AI28" s="36"/>
      <c r="AJ28" s="36"/>
      <c r="AK28" s="300" t="s">
        <v>40</v>
      </c>
      <c r="AL28" s="300"/>
      <c r="AM28" s="300"/>
      <c r="AN28" s="300"/>
      <c r="AO28" s="300"/>
      <c r="AP28" s="36"/>
      <c r="AQ28" s="36"/>
      <c r="AR28" s="39"/>
      <c r="BE28" s="290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03">
        <v>0.21</v>
      </c>
      <c r="M29" s="302"/>
      <c r="N29" s="302"/>
      <c r="O29" s="302"/>
      <c r="P29" s="302"/>
      <c r="Q29" s="41"/>
      <c r="R29" s="41"/>
      <c r="S29" s="41"/>
      <c r="T29" s="41"/>
      <c r="U29" s="41"/>
      <c r="V29" s="41"/>
      <c r="W29" s="301">
        <f>ROUND(AZ94, 2)</f>
        <v>0</v>
      </c>
      <c r="X29" s="302"/>
      <c r="Y29" s="302"/>
      <c r="Z29" s="302"/>
      <c r="AA29" s="302"/>
      <c r="AB29" s="302"/>
      <c r="AC29" s="302"/>
      <c r="AD29" s="302"/>
      <c r="AE29" s="302"/>
      <c r="AF29" s="41"/>
      <c r="AG29" s="41"/>
      <c r="AH29" s="41"/>
      <c r="AI29" s="41"/>
      <c r="AJ29" s="41"/>
      <c r="AK29" s="301">
        <f>ROUND(AV94, 2)</f>
        <v>0</v>
      </c>
      <c r="AL29" s="302"/>
      <c r="AM29" s="302"/>
      <c r="AN29" s="302"/>
      <c r="AO29" s="302"/>
      <c r="AP29" s="41"/>
      <c r="AQ29" s="41"/>
      <c r="AR29" s="42"/>
      <c r="BE29" s="291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03">
        <v>0.15</v>
      </c>
      <c r="M30" s="302"/>
      <c r="N30" s="302"/>
      <c r="O30" s="302"/>
      <c r="P30" s="302"/>
      <c r="Q30" s="41"/>
      <c r="R30" s="41"/>
      <c r="S30" s="41"/>
      <c r="T30" s="41"/>
      <c r="U30" s="41"/>
      <c r="V30" s="41"/>
      <c r="W30" s="301">
        <f>ROUND(BA94, 2)</f>
        <v>0</v>
      </c>
      <c r="X30" s="302"/>
      <c r="Y30" s="302"/>
      <c r="Z30" s="302"/>
      <c r="AA30" s="302"/>
      <c r="AB30" s="302"/>
      <c r="AC30" s="302"/>
      <c r="AD30" s="302"/>
      <c r="AE30" s="302"/>
      <c r="AF30" s="41"/>
      <c r="AG30" s="41"/>
      <c r="AH30" s="41"/>
      <c r="AI30" s="41"/>
      <c r="AJ30" s="41"/>
      <c r="AK30" s="301">
        <f>ROUND(AW94, 2)</f>
        <v>0</v>
      </c>
      <c r="AL30" s="302"/>
      <c r="AM30" s="302"/>
      <c r="AN30" s="302"/>
      <c r="AO30" s="302"/>
      <c r="AP30" s="41"/>
      <c r="AQ30" s="41"/>
      <c r="AR30" s="42"/>
      <c r="BE30" s="291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03">
        <v>0.21</v>
      </c>
      <c r="M31" s="302"/>
      <c r="N31" s="302"/>
      <c r="O31" s="302"/>
      <c r="P31" s="302"/>
      <c r="Q31" s="41"/>
      <c r="R31" s="41"/>
      <c r="S31" s="41"/>
      <c r="T31" s="41"/>
      <c r="U31" s="41"/>
      <c r="V31" s="41"/>
      <c r="W31" s="301">
        <f>ROUND(BB94, 2)</f>
        <v>0</v>
      </c>
      <c r="X31" s="302"/>
      <c r="Y31" s="302"/>
      <c r="Z31" s="302"/>
      <c r="AA31" s="302"/>
      <c r="AB31" s="302"/>
      <c r="AC31" s="302"/>
      <c r="AD31" s="302"/>
      <c r="AE31" s="302"/>
      <c r="AF31" s="41"/>
      <c r="AG31" s="41"/>
      <c r="AH31" s="41"/>
      <c r="AI31" s="41"/>
      <c r="AJ31" s="41"/>
      <c r="AK31" s="301">
        <v>0</v>
      </c>
      <c r="AL31" s="302"/>
      <c r="AM31" s="302"/>
      <c r="AN31" s="302"/>
      <c r="AO31" s="302"/>
      <c r="AP31" s="41"/>
      <c r="AQ31" s="41"/>
      <c r="AR31" s="42"/>
      <c r="BE31" s="291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03">
        <v>0.15</v>
      </c>
      <c r="M32" s="302"/>
      <c r="N32" s="302"/>
      <c r="O32" s="302"/>
      <c r="P32" s="302"/>
      <c r="Q32" s="41"/>
      <c r="R32" s="41"/>
      <c r="S32" s="41"/>
      <c r="T32" s="41"/>
      <c r="U32" s="41"/>
      <c r="V32" s="41"/>
      <c r="W32" s="301">
        <f>ROUND(BC94, 2)</f>
        <v>0</v>
      </c>
      <c r="X32" s="302"/>
      <c r="Y32" s="302"/>
      <c r="Z32" s="302"/>
      <c r="AA32" s="302"/>
      <c r="AB32" s="302"/>
      <c r="AC32" s="302"/>
      <c r="AD32" s="302"/>
      <c r="AE32" s="302"/>
      <c r="AF32" s="41"/>
      <c r="AG32" s="41"/>
      <c r="AH32" s="41"/>
      <c r="AI32" s="41"/>
      <c r="AJ32" s="41"/>
      <c r="AK32" s="301">
        <v>0</v>
      </c>
      <c r="AL32" s="302"/>
      <c r="AM32" s="302"/>
      <c r="AN32" s="302"/>
      <c r="AO32" s="302"/>
      <c r="AP32" s="41"/>
      <c r="AQ32" s="41"/>
      <c r="AR32" s="42"/>
      <c r="BE32" s="291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03">
        <v>0</v>
      </c>
      <c r="M33" s="302"/>
      <c r="N33" s="302"/>
      <c r="O33" s="302"/>
      <c r="P33" s="302"/>
      <c r="Q33" s="41"/>
      <c r="R33" s="41"/>
      <c r="S33" s="41"/>
      <c r="T33" s="41"/>
      <c r="U33" s="41"/>
      <c r="V33" s="41"/>
      <c r="W33" s="301">
        <f>ROUND(BD94, 2)</f>
        <v>0</v>
      </c>
      <c r="X33" s="302"/>
      <c r="Y33" s="302"/>
      <c r="Z33" s="302"/>
      <c r="AA33" s="302"/>
      <c r="AB33" s="302"/>
      <c r="AC33" s="302"/>
      <c r="AD33" s="302"/>
      <c r="AE33" s="302"/>
      <c r="AF33" s="41"/>
      <c r="AG33" s="41"/>
      <c r="AH33" s="41"/>
      <c r="AI33" s="41"/>
      <c r="AJ33" s="41"/>
      <c r="AK33" s="301">
        <v>0</v>
      </c>
      <c r="AL33" s="302"/>
      <c r="AM33" s="302"/>
      <c r="AN33" s="302"/>
      <c r="AO33" s="302"/>
      <c r="AP33" s="41"/>
      <c r="AQ33" s="41"/>
      <c r="AR33" s="42"/>
      <c r="BE33" s="29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0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07" t="s">
        <v>49</v>
      </c>
      <c r="Y35" s="305"/>
      <c r="Z35" s="305"/>
      <c r="AA35" s="305"/>
      <c r="AB35" s="305"/>
      <c r="AC35" s="45"/>
      <c r="AD35" s="45"/>
      <c r="AE35" s="45"/>
      <c r="AF35" s="45"/>
      <c r="AG35" s="45"/>
      <c r="AH35" s="45"/>
      <c r="AI35" s="45"/>
      <c r="AJ35" s="45"/>
      <c r="AK35" s="304">
        <f>SUM(AK26:AK33)</f>
        <v>0</v>
      </c>
      <c r="AL35" s="305"/>
      <c r="AM35" s="305"/>
      <c r="AN35" s="305"/>
      <c r="AO35" s="30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2020-017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8" t="str">
        <f>K6</f>
        <v>Brno, budova OŘ, Kounicova 26 - Zřízení spisoven (3.PP)</v>
      </c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269"/>
      <c r="AG85" s="269"/>
      <c r="AH85" s="269"/>
      <c r="AI85" s="269"/>
      <c r="AJ85" s="269"/>
      <c r="AK85" s="269"/>
      <c r="AL85" s="269"/>
      <c r="AM85" s="269"/>
      <c r="AN85" s="269"/>
      <c r="AO85" s="269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Brno, Kounicova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0" t="str">
        <f>IF(AN8= "","",AN8)</f>
        <v>25. 3. 2020</v>
      </c>
      <c r="AN87" s="27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71" t="str">
        <f>IF(E17="","",E17)</f>
        <v xml:space="preserve"> </v>
      </c>
      <c r="AN89" s="272"/>
      <c r="AO89" s="272"/>
      <c r="AP89" s="272"/>
      <c r="AQ89" s="36"/>
      <c r="AR89" s="39"/>
      <c r="AS89" s="273" t="s">
        <v>57</v>
      </c>
      <c r="AT89" s="27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71" t="str">
        <f>IF(E20="","",E20)</f>
        <v xml:space="preserve"> </v>
      </c>
      <c r="AN90" s="272"/>
      <c r="AO90" s="272"/>
      <c r="AP90" s="272"/>
      <c r="AQ90" s="36"/>
      <c r="AR90" s="39"/>
      <c r="AS90" s="275"/>
      <c r="AT90" s="27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7"/>
      <c r="AT91" s="27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9" t="s">
        <v>58</v>
      </c>
      <c r="D92" s="280"/>
      <c r="E92" s="280"/>
      <c r="F92" s="280"/>
      <c r="G92" s="280"/>
      <c r="H92" s="73"/>
      <c r="I92" s="282" t="s">
        <v>59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81" t="s">
        <v>60</v>
      </c>
      <c r="AH92" s="280"/>
      <c r="AI92" s="280"/>
      <c r="AJ92" s="280"/>
      <c r="AK92" s="280"/>
      <c r="AL92" s="280"/>
      <c r="AM92" s="280"/>
      <c r="AN92" s="282" t="s">
        <v>61</v>
      </c>
      <c r="AO92" s="280"/>
      <c r="AP92" s="283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7">
        <f>ROUND(SUM(AG95:AG98),2)</f>
        <v>0</v>
      </c>
      <c r="AH94" s="287"/>
      <c r="AI94" s="287"/>
      <c r="AJ94" s="287"/>
      <c r="AK94" s="287"/>
      <c r="AL94" s="287"/>
      <c r="AM94" s="287"/>
      <c r="AN94" s="288">
        <f>SUM(AG94,AT94)</f>
        <v>0</v>
      </c>
      <c r="AO94" s="288"/>
      <c r="AP94" s="288"/>
      <c r="AQ94" s="85" t="s">
        <v>1</v>
      </c>
      <c r="AR94" s="86"/>
      <c r="AS94" s="87">
        <f>ROUND(SUM(AS95:AS98),2)</f>
        <v>0</v>
      </c>
      <c r="AT94" s="88">
        <f>ROUND(SUM(AV94:AW94),2)</f>
        <v>0</v>
      </c>
      <c r="AU94" s="89">
        <f>ROUND(SUM(AU95:AU98),5)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0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16.5" customHeight="1">
      <c r="A95" s="93" t="s">
        <v>81</v>
      </c>
      <c r="B95" s="94"/>
      <c r="C95" s="95"/>
      <c r="D95" s="284" t="s">
        <v>82</v>
      </c>
      <c r="E95" s="284"/>
      <c r="F95" s="284"/>
      <c r="G95" s="284"/>
      <c r="H95" s="284"/>
      <c r="I95" s="96"/>
      <c r="J95" s="284" t="s">
        <v>83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5">
        <f>'01 - ASŘ, Prostory spisoven'!J30</f>
        <v>0</v>
      </c>
      <c r="AH95" s="286"/>
      <c r="AI95" s="286"/>
      <c r="AJ95" s="286"/>
      <c r="AK95" s="286"/>
      <c r="AL95" s="286"/>
      <c r="AM95" s="286"/>
      <c r="AN95" s="285">
        <f>SUM(AG95,AT95)</f>
        <v>0</v>
      </c>
      <c r="AO95" s="286"/>
      <c r="AP95" s="286"/>
      <c r="AQ95" s="97" t="s">
        <v>84</v>
      </c>
      <c r="AR95" s="98"/>
      <c r="AS95" s="99">
        <v>0</v>
      </c>
      <c r="AT95" s="100">
        <f>ROUND(SUM(AV95:AW95),2)</f>
        <v>0</v>
      </c>
      <c r="AU95" s="101">
        <f>'01 - ASŘ, Prostory spisoven'!P129</f>
        <v>0</v>
      </c>
      <c r="AV95" s="100">
        <f>'01 - ASŘ, Prostory spisoven'!J33</f>
        <v>0</v>
      </c>
      <c r="AW95" s="100">
        <f>'01 - ASŘ, Prostory spisoven'!J34</f>
        <v>0</v>
      </c>
      <c r="AX95" s="100">
        <f>'01 - ASŘ, Prostory spisoven'!J35</f>
        <v>0</v>
      </c>
      <c r="AY95" s="100">
        <f>'01 - ASŘ, Prostory spisoven'!J36</f>
        <v>0</v>
      </c>
      <c r="AZ95" s="100">
        <f>'01 - ASŘ, Prostory spisoven'!F33</f>
        <v>0</v>
      </c>
      <c r="BA95" s="100">
        <f>'01 - ASŘ, Prostory spisoven'!F34</f>
        <v>0</v>
      </c>
      <c r="BB95" s="100">
        <f>'01 - ASŘ, Prostory spisoven'!F35</f>
        <v>0</v>
      </c>
      <c r="BC95" s="100">
        <f>'01 - ASŘ, Prostory spisoven'!F36</f>
        <v>0</v>
      </c>
      <c r="BD95" s="102">
        <f>'01 - ASŘ, Prostory spisoven'!F37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16.5" customHeight="1">
      <c r="A96" s="93" t="s">
        <v>81</v>
      </c>
      <c r="B96" s="94"/>
      <c r="C96" s="95"/>
      <c r="D96" s="284" t="s">
        <v>88</v>
      </c>
      <c r="E96" s="284"/>
      <c r="F96" s="284"/>
      <c r="G96" s="284"/>
      <c r="H96" s="284"/>
      <c r="I96" s="96"/>
      <c r="J96" s="284" t="s">
        <v>89</v>
      </c>
      <c r="K96" s="284"/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85">
        <f>'02 - ASŘ, Prostory WC'!J30</f>
        <v>0</v>
      </c>
      <c r="AH96" s="286"/>
      <c r="AI96" s="286"/>
      <c r="AJ96" s="286"/>
      <c r="AK96" s="286"/>
      <c r="AL96" s="286"/>
      <c r="AM96" s="286"/>
      <c r="AN96" s="285">
        <f>SUM(AG96,AT96)</f>
        <v>0</v>
      </c>
      <c r="AO96" s="286"/>
      <c r="AP96" s="286"/>
      <c r="AQ96" s="97" t="s">
        <v>84</v>
      </c>
      <c r="AR96" s="98"/>
      <c r="AS96" s="99">
        <v>0</v>
      </c>
      <c r="AT96" s="100">
        <f>ROUND(SUM(AV96:AW96),2)</f>
        <v>0</v>
      </c>
      <c r="AU96" s="101">
        <f>'02 - ASŘ, Prostory WC'!P128</f>
        <v>0</v>
      </c>
      <c r="AV96" s="100">
        <f>'02 - ASŘ, Prostory WC'!J33</f>
        <v>0</v>
      </c>
      <c r="AW96" s="100">
        <f>'02 - ASŘ, Prostory WC'!J34</f>
        <v>0</v>
      </c>
      <c r="AX96" s="100">
        <f>'02 - ASŘ, Prostory WC'!J35</f>
        <v>0</v>
      </c>
      <c r="AY96" s="100">
        <f>'02 - ASŘ, Prostory WC'!J36</f>
        <v>0</v>
      </c>
      <c r="AZ96" s="100">
        <f>'02 - ASŘ, Prostory WC'!F33</f>
        <v>0</v>
      </c>
      <c r="BA96" s="100">
        <f>'02 - ASŘ, Prostory WC'!F34</f>
        <v>0</v>
      </c>
      <c r="BB96" s="100">
        <f>'02 - ASŘ, Prostory WC'!F35</f>
        <v>0</v>
      </c>
      <c r="BC96" s="100">
        <f>'02 - ASŘ, Prostory WC'!F36</f>
        <v>0</v>
      </c>
      <c r="BD96" s="102">
        <f>'02 - ASŘ, Prostory WC'!F37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91" s="7" customFormat="1" ht="16.5" customHeight="1">
      <c r="A97" s="93" t="s">
        <v>81</v>
      </c>
      <c r="B97" s="94"/>
      <c r="C97" s="95"/>
      <c r="D97" s="284" t="s">
        <v>91</v>
      </c>
      <c r="E97" s="284"/>
      <c r="F97" s="284"/>
      <c r="G97" s="284"/>
      <c r="H97" s="284"/>
      <c r="I97" s="96"/>
      <c r="J97" s="284" t="s">
        <v>92</v>
      </c>
      <c r="K97" s="284"/>
      <c r="L97" s="284"/>
      <c r="M97" s="284"/>
      <c r="N97" s="284"/>
      <c r="O97" s="284"/>
      <c r="P97" s="284"/>
      <c r="Q97" s="284"/>
      <c r="R97" s="284"/>
      <c r="S97" s="284"/>
      <c r="T97" s="284"/>
      <c r="U97" s="284"/>
      <c r="V97" s="284"/>
      <c r="W97" s="284"/>
      <c r="X97" s="284"/>
      <c r="Y97" s="284"/>
      <c r="Z97" s="284"/>
      <c r="AA97" s="284"/>
      <c r="AB97" s="284"/>
      <c r="AC97" s="284"/>
      <c r="AD97" s="284"/>
      <c r="AE97" s="284"/>
      <c r="AF97" s="284"/>
      <c r="AG97" s="285">
        <f>'03 - ZTI'!J30</f>
        <v>0</v>
      </c>
      <c r="AH97" s="286"/>
      <c r="AI97" s="286"/>
      <c r="AJ97" s="286"/>
      <c r="AK97" s="286"/>
      <c r="AL97" s="286"/>
      <c r="AM97" s="286"/>
      <c r="AN97" s="285">
        <f>SUM(AG97,AT97)</f>
        <v>0</v>
      </c>
      <c r="AO97" s="286"/>
      <c r="AP97" s="286"/>
      <c r="AQ97" s="97" t="s">
        <v>84</v>
      </c>
      <c r="AR97" s="98"/>
      <c r="AS97" s="99">
        <v>0</v>
      </c>
      <c r="AT97" s="100">
        <f>ROUND(SUM(AV97:AW97),2)</f>
        <v>0</v>
      </c>
      <c r="AU97" s="101">
        <f>'03 - ZTI'!P127</f>
        <v>0</v>
      </c>
      <c r="AV97" s="100">
        <f>'03 - ZTI'!J33</f>
        <v>0</v>
      </c>
      <c r="AW97" s="100">
        <f>'03 - ZTI'!J34</f>
        <v>0</v>
      </c>
      <c r="AX97" s="100">
        <f>'03 - ZTI'!J35</f>
        <v>0</v>
      </c>
      <c r="AY97" s="100">
        <f>'03 - ZTI'!J36</f>
        <v>0</v>
      </c>
      <c r="AZ97" s="100">
        <f>'03 - ZTI'!F33</f>
        <v>0</v>
      </c>
      <c r="BA97" s="100">
        <f>'03 - ZTI'!F34</f>
        <v>0</v>
      </c>
      <c r="BB97" s="100">
        <f>'03 - ZTI'!F35</f>
        <v>0</v>
      </c>
      <c r="BC97" s="100">
        <f>'03 - ZTI'!F36</f>
        <v>0</v>
      </c>
      <c r="BD97" s="102">
        <f>'03 - ZTI'!F37</f>
        <v>0</v>
      </c>
      <c r="BT97" s="103" t="s">
        <v>85</v>
      </c>
      <c r="BV97" s="103" t="s">
        <v>79</v>
      </c>
      <c r="BW97" s="103" t="s">
        <v>93</v>
      </c>
      <c r="BX97" s="103" t="s">
        <v>5</v>
      </c>
      <c r="CL97" s="103" t="s">
        <v>1</v>
      </c>
      <c r="CM97" s="103" t="s">
        <v>87</v>
      </c>
    </row>
    <row r="98" spans="1:91" s="7" customFormat="1" ht="16.5" customHeight="1">
      <c r="A98" s="93" t="s">
        <v>81</v>
      </c>
      <c r="B98" s="94"/>
      <c r="C98" s="95"/>
      <c r="D98" s="284" t="s">
        <v>94</v>
      </c>
      <c r="E98" s="284"/>
      <c r="F98" s="284"/>
      <c r="G98" s="284"/>
      <c r="H98" s="284"/>
      <c r="I98" s="96"/>
      <c r="J98" s="284" t="s">
        <v>95</v>
      </c>
      <c r="K98" s="284"/>
      <c r="L98" s="284"/>
      <c r="M98" s="284"/>
      <c r="N98" s="284"/>
      <c r="O98" s="284"/>
      <c r="P98" s="284"/>
      <c r="Q98" s="284"/>
      <c r="R98" s="284"/>
      <c r="S98" s="284"/>
      <c r="T98" s="284"/>
      <c r="U98" s="284"/>
      <c r="V98" s="284"/>
      <c r="W98" s="284"/>
      <c r="X98" s="284"/>
      <c r="Y98" s="284"/>
      <c r="Z98" s="284"/>
      <c r="AA98" s="284"/>
      <c r="AB98" s="284"/>
      <c r="AC98" s="284"/>
      <c r="AD98" s="284"/>
      <c r="AE98" s="284"/>
      <c r="AF98" s="284"/>
      <c r="AG98" s="285">
        <f>'04 - VRN'!J30</f>
        <v>0</v>
      </c>
      <c r="AH98" s="286"/>
      <c r="AI98" s="286"/>
      <c r="AJ98" s="286"/>
      <c r="AK98" s="286"/>
      <c r="AL98" s="286"/>
      <c r="AM98" s="286"/>
      <c r="AN98" s="285">
        <f>SUM(AG98,AT98)</f>
        <v>0</v>
      </c>
      <c r="AO98" s="286"/>
      <c r="AP98" s="286"/>
      <c r="AQ98" s="97" t="s">
        <v>84</v>
      </c>
      <c r="AR98" s="98"/>
      <c r="AS98" s="104">
        <v>0</v>
      </c>
      <c r="AT98" s="105">
        <f>ROUND(SUM(AV98:AW98),2)</f>
        <v>0</v>
      </c>
      <c r="AU98" s="106">
        <f>'04 - VRN'!P121</f>
        <v>0</v>
      </c>
      <c r="AV98" s="105">
        <f>'04 - VRN'!J33</f>
        <v>0</v>
      </c>
      <c r="AW98" s="105">
        <f>'04 - VRN'!J34</f>
        <v>0</v>
      </c>
      <c r="AX98" s="105">
        <f>'04 - VRN'!J35</f>
        <v>0</v>
      </c>
      <c r="AY98" s="105">
        <f>'04 - VRN'!J36</f>
        <v>0</v>
      </c>
      <c r="AZ98" s="105">
        <f>'04 - VRN'!F33</f>
        <v>0</v>
      </c>
      <c r="BA98" s="105">
        <f>'04 - VRN'!F34</f>
        <v>0</v>
      </c>
      <c r="BB98" s="105">
        <f>'04 - VRN'!F35</f>
        <v>0</v>
      </c>
      <c r="BC98" s="105">
        <f>'04 - VRN'!F36</f>
        <v>0</v>
      </c>
      <c r="BD98" s="107">
        <f>'04 - VRN'!F37</f>
        <v>0</v>
      </c>
      <c r="BT98" s="103" t="s">
        <v>85</v>
      </c>
      <c r="BV98" s="103" t="s">
        <v>79</v>
      </c>
      <c r="BW98" s="103" t="s">
        <v>96</v>
      </c>
      <c r="BX98" s="103" t="s">
        <v>5</v>
      </c>
      <c r="CL98" s="103" t="s">
        <v>1</v>
      </c>
      <c r="CM98" s="103" t="s">
        <v>87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beLXtOsdlc/J253pS0DhNqJCoGOAjX0pginLAZ9k+8vS9xaFbq2Ru+irOy+Hu1TquIOTrA+Q0Xjy97GppecOLw==" saltValue="63XmxttP+4V385mEEmfwXhrhpZOXtZQftTElLosn9mPxin9kG6ZEGLpMQ2JlLpOlR21ympbESmexLZ6gYzadV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ASŘ, Prostory spisoven'!C2" display="/"/>
    <hyperlink ref="A96" location="'02 - ASŘ, Prostory WC'!C2" display="/"/>
    <hyperlink ref="A97" location="'03 - ZTI'!C2" display="/"/>
    <hyperlink ref="A98" location="'04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4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87</v>
      </c>
    </row>
    <row r="4" spans="1:46" s="1" customFormat="1" ht="24.95" customHeight="1">
      <c r="B4" s="20"/>
      <c r="D4" s="112" t="s">
        <v>97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9" t="str">
        <f>'Rekapitulace stavby'!K6</f>
        <v>Brno, budova OŘ, Kounicova 26 - Zřízení spisoven (3.PP)</v>
      </c>
      <c r="F7" s="310"/>
      <c r="G7" s="310"/>
      <c r="H7" s="310"/>
      <c r="I7" s="108"/>
      <c r="L7" s="20"/>
    </row>
    <row r="8" spans="1:46" s="2" customFormat="1" ht="12" customHeight="1">
      <c r="A8" s="34"/>
      <c r="B8" s="39"/>
      <c r="C8" s="34"/>
      <c r="D8" s="114" t="s">
        <v>98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1" t="s">
        <v>99</v>
      </c>
      <c r="F9" s="312"/>
      <c r="G9" s="312"/>
      <c r="H9" s="31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25. 3. 2020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5" t="s">
        <v>1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41</v>
      </c>
      <c r="E33" s="114" t="s">
        <v>42</v>
      </c>
      <c r="F33" s="130">
        <f>ROUND((SUM(BE129:BE463)),  2)</f>
        <v>0</v>
      </c>
      <c r="G33" s="34"/>
      <c r="H33" s="34"/>
      <c r="I33" s="131">
        <v>0.21</v>
      </c>
      <c r="J33" s="130">
        <f>ROUND(((SUM(BE129:BE463))*I33),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43</v>
      </c>
      <c r="F34" s="130">
        <f>ROUND((SUM(BF129:BF463)),  2)</f>
        <v>0</v>
      </c>
      <c r="G34" s="34"/>
      <c r="H34" s="34"/>
      <c r="I34" s="131">
        <v>0.15</v>
      </c>
      <c r="J34" s="130">
        <f>ROUND(((SUM(BF129:BF463))*I34),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ROUND((SUM(BG129:BG463)),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ROUND((SUM(BH129:BH463)),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ROUND((SUM(BI129:BI463)),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100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6" t="str">
        <f>E7</f>
        <v>Brno, budova OŘ, Kounicova 26 - Zřízení spisoven (3.PP)</v>
      </c>
      <c r="F85" s="317"/>
      <c r="G85" s="317"/>
      <c r="H85" s="3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98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01 - ASŘ, Prostory spisoven</v>
      </c>
      <c r="F87" s="318"/>
      <c r="G87" s="318"/>
      <c r="H87" s="31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Brno, Kounicova</v>
      </c>
      <c r="G89" s="36"/>
      <c r="H89" s="36"/>
      <c r="I89" s="117" t="s">
        <v>22</v>
      </c>
      <c r="J89" s="66" t="str">
        <f>IF(J12="","",J12)</f>
        <v>25. 3. 2020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101</v>
      </c>
      <c r="D94" s="157"/>
      <c r="E94" s="157"/>
      <c r="F94" s="157"/>
      <c r="G94" s="157"/>
      <c r="H94" s="157"/>
      <c r="I94" s="158"/>
      <c r="J94" s="159" t="s">
        <v>102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103</v>
      </c>
      <c r="D96" s="36"/>
      <c r="E96" s="36"/>
      <c r="F96" s="36"/>
      <c r="G96" s="36"/>
      <c r="H96" s="36"/>
      <c r="I96" s="115"/>
      <c r="J96" s="84">
        <f>J129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104</v>
      </c>
    </row>
    <row r="97" spans="1:31" s="9" customFormat="1" ht="24.95" customHeight="1">
      <c r="B97" s="161"/>
      <c r="C97" s="162"/>
      <c r="D97" s="163" t="s">
        <v>105</v>
      </c>
      <c r="E97" s="164"/>
      <c r="F97" s="164"/>
      <c r="G97" s="164"/>
      <c r="H97" s="164"/>
      <c r="I97" s="165"/>
      <c r="J97" s="166">
        <f>J130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106</v>
      </c>
      <c r="E98" s="171"/>
      <c r="F98" s="171"/>
      <c r="G98" s="171"/>
      <c r="H98" s="171"/>
      <c r="I98" s="172"/>
      <c r="J98" s="173">
        <f>J131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107</v>
      </c>
      <c r="E99" s="171"/>
      <c r="F99" s="171"/>
      <c r="G99" s="171"/>
      <c r="H99" s="171"/>
      <c r="I99" s="172"/>
      <c r="J99" s="173">
        <f>J144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108</v>
      </c>
      <c r="E100" s="171"/>
      <c r="F100" s="171"/>
      <c r="G100" s="171"/>
      <c r="H100" s="171"/>
      <c r="I100" s="172"/>
      <c r="J100" s="173">
        <f>J227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109</v>
      </c>
      <c r="E101" s="171"/>
      <c r="F101" s="171"/>
      <c r="G101" s="171"/>
      <c r="H101" s="171"/>
      <c r="I101" s="172"/>
      <c r="J101" s="173">
        <f>J320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110</v>
      </c>
      <c r="E102" s="171"/>
      <c r="F102" s="171"/>
      <c r="G102" s="171"/>
      <c r="H102" s="171"/>
      <c r="I102" s="172"/>
      <c r="J102" s="173">
        <f>J335</f>
        <v>0</v>
      </c>
      <c r="K102" s="169"/>
      <c r="L102" s="174"/>
    </row>
    <row r="103" spans="1:31" s="9" customFormat="1" ht="24.95" customHeight="1">
      <c r="B103" s="161"/>
      <c r="C103" s="162"/>
      <c r="D103" s="163" t="s">
        <v>111</v>
      </c>
      <c r="E103" s="164"/>
      <c r="F103" s="164"/>
      <c r="G103" s="164"/>
      <c r="H103" s="164"/>
      <c r="I103" s="165"/>
      <c r="J103" s="166">
        <f>J338</f>
        <v>0</v>
      </c>
      <c r="K103" s="162"/>
      <c r="L103" s="167"/>
    </row>
    <row r="104" spans="1:31" s="10" customFormat="1" ht="19.899999999999999" customHeight="1">
      <c r="B104" s="168"/>
      <c r="C104" s="169"/>
      <c r="D104" s="170" t="s">
        <v>112</v>
      </c>
      <c r="E104" s="171"/>
      <c r="F104" s="171"/>
      <c r="G104" s="171"/>
      <c r="H104" s="171"/>
      <c r="I104" s="172"/>
      <c r="J104" s="173">
        <f>J339</f>
        <v>0</v>
      </c>
      <c r="K104" s="169"/>
      <c r="L104" s="174"/>
    </row>
    <row r="105" spans="1:31" s="10" customFormat="1" ht="19.899999999999999" customHeight="1">
      <c r="B105" s="168"/>
      <c r="C105" s="169"/>
      <c r="D105" s="170" t="s">
        <v>113</v>
      </c>
      <c r="E105" s="171"/>
      <c r="F105" s="171"/>
      <c r="G105" s="171"/>
      <c r="H105" s="171"/>
      <c r="I105" s="172"/>
      <c r="J105" s="173">
        <f>J374</f>
        <v>0</v>
      </c>
      <c r="K105" s="169"/>
      <c r="L105" s="174"/>
    </row>
    <row r="106" spans="1:31" s="10" customFormat="1" ht="19.899999999999999" customHeight="1">
      <c r="B106" s="168"/>
      <c r="C106" s="169"/>
      <c r="D106" s="170" t="s">
        <v>114</v>
      </c>
      <c r="E106" s="171"/>
      <c r="F106" s="171"/>
      <c r="G106" s="171"/>
      <c r="H106" s="171"/>
      <c r="I106" s="172"/>
      <c r="J106" s="173">
        <f>J399</f>
        <v>0</v>
      </c>
      <c r="K106" s="169"/>
      <c r="L106" s="174"/>
    </row>
    <row r="107" spans="1:31" s="10" customFormat="1" ht="19.899999999999999" customHeight="1">
      <c r="B107" s="168"/>
      <c r="C107" s="169"/>
      <c r="D107" s="170" t="s">
        <v>115</v>
      </c>
      <c r="E107" s="171"/>
      <c r="F107" s="171"/>
      <c r="G107" s="171"/>
      <c r="H107" s="171"/>
      <c r="I107" s="172"/>
      <c r="J107" s="173">
        <f>J403</f>
        <v>0</v>
      </c>
      <c r="K107" s="169"/>
      <c r="L107" s="174"/>
    </row>
    <row r="108" spans="1:31" s="10" customFormat="1" ht="19.899999999999999" customHeight="1">
      <c r="B108" s="168"/>
      <c r="C108" s="169"/>
      <c r="D108" s="170" t="s">
        <v>116</v>
      </c>
      <c r="E108" s="171"/>
      <c r="F108" s="171"/>
      <c r="G108" s="171"/>
      <c r="H108" s="171"/>
      <c r="I108" s="172"/>
      <c r="J108" s="173">
        <f>J407</f>
        <v>0</v>
      </c>
      <c r="K108" s="169"/>
      <c r="L108" s="174"/>
    </row>
    <row r="109" spans="1:31" s="10" customFormat="1" ht="19.899999999999999" customHeight="1">
      <c r="B109" s="168"/>
      <c r="C109" s="169"/>
      <c r="D109" s="170" t="s">
        <v>117</v>
      </c>
      <c r="E109" s="171"/>
      <c r="F109" s="171"/>
      <c r="G109" s="171"/>
      <c r="H109" s="171"/>
      <c r="I109" s="172"/>
      <c r="J109" s="173">
        <f>J421</f>
        <v>0</v>
      </c>
      <c r="K109" s="169"/>
      <c r="L109" s="174"/>
    </row>
    <row r="110" spans="1:31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152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155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118</v>
      </c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6.5" customHeight="1">
      <c r="A119" s="34"/>
      <c r="B119" s="35"/>
      <c r="C119" s="36"/>
      <c r="D119" s="36"/>
      <c r="E119" s="316" t="str">
        <f>E7</f>
        <v>Brno, budova OŘ, Kounicova 26 - Zřízení spisoven (3.PP)</v>
      </c>
      <c r="F119" s="317"/>
      <c r="G119" s="317"/>
      <c r="H119" s="317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98</v>
      </c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268" t="str">
        <f>E9</f>
        <v>01 - ASŘ, Prostory spisoven</v>
      </c>
      <c r="F121" s="318"/>
      <c r="G121" s="318"/>
      <c r="H121" s="318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20</v>
      </c>
      <c r="D123" s="36"/>
      <c r="E123" s="36"/>
      <c r="F123" s="27" t="str">
        <f>F12</f>
        <v>Brno, Kounicova</v>
      </c>
      <c r="G123" s="36"/>
      <c r="H123" s="36"/>
      <c r="I123" s="117" t="s">
        <v>22</v>
      </c>
      <c r="J123" s="66" t="str">
        <f>IF(J12="","",J12)</f>
        <v>25. 3. 2020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5.2" customHeight="1">
      <c r="A125" s="34"/>
      <c r="B125" s="35"/>
      <c r="C125" s="29" t="s">
        <v>24</v>
      </c>
      <c r="D125" s="36"/>
      <c r="E125" s="36"/>
      <c r="F125" s="27" t="str">
        <f>E15</f>
        <v>Správa železnic, státní organizace</v>
      </c>
      <c r="G125" s="36"/>
      <c r="H125" s="36"/>
      <c r="I125" s="117" t="s">
        <v>32</v>
      </c>
      <c r="J125" s="32" t="str">
        <f>E21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9" t="s">
        <v>30</v>
      </c>
      <c r="D126" s="36"/>
      <c r="E126" s="36"/>
      <c r="F126" s="27" t="str">
        <f>IF(E18="","",E18)</f>
        <v>Vyplň údaj</v>
      </c>
      <c r="G126" s="36"/>
      <c r="H126" s="36"/>
      <c r="I126" s="117" t="s">
        <v>35</v>
      </c>
      <c r="J126" s="32" t="str">
        <f>E24</f>
        <v xml:space="preserve"> 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0.35" customHeight="1">
      <c r="A127" s="34"/>
      <c r="B127" s="35"/>
      <c r="C127" s="36"/>
      <c r="D127" s="36"/>
      <c r="E127" s="36"/>
      <c r="F127" s="36"/>
      <c r="G127" s="36"/>
      <c r="H127" s="36"/>
      <c r="I127" s="115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11" customFormat="1" ht="29.25" customHeight="1">
      <c r="A128" s="175"/>
      <c r="B128" s="176"/>
      <c r="C128" s="177" t="s">
        <v>119</v>
      </c>
      <c r="D128" s="178" t="s">
        <v>62</v>
      </c>
      <c r="E128" s="178" t="s">
        <v>58</v>
      </c>
      <c r="F128" s="178" t="s">
        <v>59</v>
      </c>
      <c r="G128" s="178" t="s">
        <v>120</v>
      </c>
      <c r="H128" s="178" t="s">
        <v>121</v>
      </c>
      <c r="I128" s="179" t="s">
        <v>122</v>
      </c>
      <c r="J128" s="178" t="s">
        <v>102</v>
      </c>
      <c r="K128" s="180" t="s">
        <v>123</v>
      </c>
      <c r="L128" s="181"/>
      <c r="M128" s="75" t="s">
        <v>1</v>
      </c>
      <c r="N128" s="76" t="s">
        <v>41</v>
      </c>
      <c r="O128" s="76" t="s">
        <v>124</v>
      </c>
      <c r="P128" s="76" t="s">
        <v>125</v>
      </c>
      <c r="Q128" s="76" t="s">
        <v>126</v>
      </c>
      <c r="R128" s="76" t="s">
        <v>127</v>
      </c>
      <c r="S128" s="76" t="s">
        <v>128</v>
      </c>
      <c r="T128" s="77" t="s">
        <v>129</v>
      </c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</row>
    <row r="129" spans="1:65" s="2" customFormat="1" ht="22.9" customHeight="1">
      <c r="A129" s="34"/>
      <c r="B129" s="35"/>
      <c r="C129" s="82" t="s">
        <v>130</v>
      </c>
      <c r="D129" s="36"/>
      <c r="E129" s="36"/>
      <c r="F129" s="36"/>
      <c r="G129" s="36"/>
      <c r="H129" s="36"/>
      <c r="I129" s="115"/>
      <c r="J129" s="182">
        <f>BK129</f>
        <v>0</v>
      </c>
      <c r="K129" s="36"/>
      <c r="L129" s="39"/>
      <c r="M129" s="78"/>
      <c r="N129" s="183"/>
      <c r="O129" s="79"/>
      <c r="P129" s="184">
        <f>P130+P338</f>
        <v>0</v>
      </c>
      <c r="Q129" s="79"/>
      <c r="R129" s="184">
        <f>R130+R338</f>
        <v>65.037182699999988</v>
      </c>
      <c r="S129" s="79"/>
      <c r="T129" s="185">
        <f>T130+T338</f>
        <v>34.548206819999997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76</v>
      </c>
      <c r="AU129" s="17" t="s">
        <v>104</v>
      </c>
      <c r="BK129" s="186">
        <f>BK130+BK338</f>
        <v>0</v>
      </c>
    </row>
    <row r="130" spans="1:65" s="12" customFormat="1" ht="25.9" customHeight="1">
      <c r="B130" s="187"/>
      <c r="C130" s="188"/>
      <c r="D130" s="189" t="s">
        <v>76</v>
      </c>
      <c r="E130" s="190" t="s">
        <v>131</v>
      </c>
      <c r="F130" s="190" t="s">
        <v>132</v>
      </c>
      <c r="G130" s="188"/>
      <c r="H130" s="188"/>
      <c r="I130" s="191"/>
      <c r="J130" s="192">
        <f>BK130</f>
        <v>0</v>
      </c>
      <c r="K130" s="188"/>
      <c r="L130" s="193"/>
      <c r="M130" s="194"/>
      <c r="N130" s="195"/>
      <c r="O130" s="195"/>
      <c r="P130" s="196">
        <f>P131+P144+P227+P320+P335</f>
        <v>0</v>
      </c>
      <c r="Q130" s="195"/>
      <c r="R130" s="196">
        <f>R131+R144+R227+R320+R335</f>
        <v>63.83474223999999</v>
      </c>
      <c r="S130" s="195"/>
      <c r="T130" s="197">
        <f>T131+T144+T227+T320+T335</f>
        <v>33.032466999999997</v>
      </c>
      <c r="AR130" s="198" t="s">
        <v>85</v>
      </c>
      <c r="AT130" s="199" t="s">
        <v>76</v>
      </c>
      <c r="AU130" s="199" t="s">
        <v>77</v>
      </c>
      <c r="AY130" s="198" t="s">
        <v>133</v>
      </c>
      <c r="BK130" s="200">
        <f>BK131+BK144+BK227+BK320+BK335</f>
        <v>0</v>
      </c>
    </row>
    <row r="131" spans="1:65" s="12" customFormat="1" ht="22.9" customHeight="1">
      <c r="B131" s="187"/>
      <c r="C131" s="188"/>
      <c r="D131" s="189" t="s">
        <v>76</v>
      </c>
      <c r="E131" s="201" t="s">
        <v>134</v>
      </c>
      <c r="F131" s="201" t="s">
        <v>135</v>
      </c>
      <c r="G131" s="188"/>
      <c r="H131" s="188"/>
      <c r="I131" s="191"/>
      <c r="J131" s="202">
        <f>BK131</f>
        <v>0</v>
      </c>
      <c r="K131" s="188"/>
      <c r="L131" s="193"/>
      <c r="M131" s="194"/>
      <c r="N131" s="195"/>
      <c r="O131" s="195"/>
      <c r="P131" s="196">
        <f>SUM(P132:P143)</f>
        <v>0</v>
      </c>
      <c r="Q131" s="195"/>
      <c r="R131" s="196">
        <f>SUM(R132:R143)</f>
        <v>5.44784208</v>
      </c>
      <c r="S131" s="195"/>
      <c r="T131" s="197">
        <f>SUM(T132:T143)</f>
        <v>0</v>
      </c>
      <c r="AR131" s="198" t="s">
        <v>85</v>
      </c>
      <c r="AT131" s="199" t="s">
        <v>76</v>
      </c>
      <c r="AU131" s="199" t="s">
        <v>85</v>
      </c>
      <c r="AY131" s="198" t="s">
        <v>133</v>
      </c>
      <c r="BK131" s="200">
        <f>SUM(BK132:BK143)</f>
        <v>0</v>
      </c>
    </row>
    <row r="132" spans="1:65" s="2" customFormat="1" ht="21.75" customHeight="1">
      <c r="A132" s="34"/>
      <c r="B132" s="35"/>
      <c r="C132" s="203" t="s">
        <v>85</v>
      </c>
      <c r="D132" s="203" t="s">
        <v>136</v>
      </c>
      <c r="E132" s="204" t="s">
        <v>137</v>
      </c>
      <c r="F132" s="205" t="s">
        <v>138</v>
      </c>
      <c r="G132" s="206" t="s">
        <v>139</v>
      </c>
      <c r="H132" s="207">
        <v>4</v>
      </c>
      <c r="I132" s="208"/>
      <c r="J132" s="209">
        <f>ROUND(I132*H132,2)</f>
        <v>0</v>
      </c>
      <c r="K132" s="205" t="s">
        <v>140</v>
      </c>
      <c r="L132" s="39"/>
      <c r="M132" s="210" t="s">
        <v>1</v>
      </c>
      <c r="N132" s="211" t="s">
        <v>42</v>
      </c>
      <c r="O132" s="71"/>
      <c r="P132" s="212">
        <f>O132*H132</f>
        <v>0</v>
      </c>
      <c r="Q132" s="212">
        <v>2.588E-2</v>
      </c>
      <c r="R132" s="212">
        <f>Q132*H132</f>
        <v>0.10352</v>
      </c>
      <c r="S132" s="212">
        <v>0</v>
      </c>
      <c r="T132" s="21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141</v>
      </c>
      <c r="AT132" s="214" t="s">
        <v>136</v>
      </c>
      <c r="AU132" s="214" t="s">
        <v>87</v>
      </c>
      <c r="AY132" s="17" t="s">
        <v>133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85</v>
      </c>
      <c r="BK132" s="215">
        <f>ROUND(I132*H132,2)</f>
        <v>0</v>
      </c>
      <c r="BL132" s="17" t="s">
        <v>141</v>
      </c>
      <c r="BM132" s="214" t="s">
        <v>142</v>
      </c>
    </row>
    <row r="133" spans="1:65" s="2" customFormat="1" ht="19.5">
      <c r="A133" s="34"/>
      <c r="B133" s="35"/>
      <c r="C133" s="36"/>
      <c r="D133" s="216" t="s">
        <v>143</v>
      </c>
      <c r="E133" s="36"/>
      <c r="F133" s="217" t="s">
        <v>144</v>
      </c>
      <c r="G133" s="36"/>
      <c r="H133" s="36"/>
      <c r="I133" s="115"/>
      <c r="J133" s="36"/>
      <c r="K133" s="36"/>
      <c r="L133" s="39"/>
      <c r="M133" s="218"/>
      <c r="N133" s="219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143</v>
      </c>
      <c r="AU133" s="17" t="s">
        <v>87</v>
      </c>
    </row>
    <row r="134" spans="1:65" s="13" customFormat="1" ht="11.25">
      <c r="B134" s="220"/>
      <c r="C134" s="221"/>
      <c r="D134" s="216" t="s">
        <v>145</v>
      </c>
      <c r="E134" s="222" t="s">
        <v>1</v>
      </c>
      <c r="F134" s="223" t="s">
        <v>146</v>
      </c>
      <c r="G134" s="221"/>
      <c r="H134" s="224">
        <v>4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145</v>
      </c>
      <c r="AU134" s="230" t="s">
        <v>87</v>
      </c>
      <c r="AV134" s="13" t="s">
        <v>87</v>
      </c>
      <c r="AW134" s="13" t="s">
        <v>34</v>
      </c>
      <c r="AX134" s="13" t="s">
        <v>85</v>
      </c>
      <c r="AY134" s="230" t="s">
        <v>133</v>
      </c>
    </row>
    <row r="135" spans="1:65" s="2" customFormat="1" ht="16.5" customHeight="1">
      <c r="A135" s="34"/>
      <c r="B135" s="35"/>
      <c r="C135" s="231" t="s">
        <v>87</v>
      </c>
      <c r="D135" s="231" t="s">
        <v>147</v>
      </c>
      <c r="E135" s="232" t="s">
        <v>148</v>
      </c>
      <c r="F135" s="233" t="s">
        <v>149</v>
      </c>
      <c r="G135" s="234" t="s">
        <v>139</v>
      </c>
      <c r="H135" s="235">
        <v>4</v>
      </c>
      <c r="I135" s="236"/>
      <c r="J135" s="237">
        <f>ROUND(I135*H135,2)</f>
        <v>0</v>
      </c>
      <c r="K135" s="233" t="s">
        <v>140</v>
      </c>
      <c r="L135" s="238"/>
      <c r="M135" s="239" t="s">
        <v>1</v>
      </c>
      <c r="N135" s="240" t="s">
        <v>42</v>
      </c>
      <c r="O135" s="71"/>
      <c r="P135" s="212">
        <f>O135*H135</f>
        <v>0</v>
      </c>
      <c r="Q135" s="212">
        <v>2.5499999999999998E-2</v>
      </c>
      <c r="R135" s="212">
        <f>Q135*H135</f>
        <v>0.10199999999999999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150</v>
      </c>
      <c r="AT135" s="214" t="s">
        <v>147</v>
      </c>
      <c r="AU135" s="214" t="s">
        <v>87</v>
      </c>
      <c r="AY135" s="17" t="s">
        <v>133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85</v>
      </c>
      <c r="BK135" s="215">
        <f>ROUND(I135*H135,2)</f>
        <v>0</v>
      </c>
      <c r="BL135" s="17" t="s">
        <v>141</v>
      </c>
      <c r="BM135" s="214" t="s">
        <v>151</v>
      </c>
    </row>
    <row r="136" spans="1:65" s="2" customFormat="1" ht="11.25">
      <c r="A136" s="34"/>
      <c r="B136" s="35"/>
      <c r="C136" s="36"/>
      <c r="D136" s="216" t="s">
        <v>143</v>
      </c>
      <c r="E136" s="36"/>
      <c r="F136" s="217" t="s">
        <v>149</v>
      </c>
      <c r="G136" s="36"/>
      <c r="H136" s="36"/>
      <c r="I136" s="115"/>
      <c r="J136" s="36"/>
      <c r="K136" s="36"/>
      <c r="L136" s="39"/>
      <c r="M136" s="218"/>
      <c r="N136" s="219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143</v>
      </c>
      <c r="AU136" s="17" t="s">
        <v>87</v>
      </c>
    </row>
    <row r="137" spans="1:65" s="2" customFormat="1" ht="21.75" customHeight="1">
      <c r="A137" s="34"/>
      <c r="B137" s="35"/>
      <c r="C137" s="203" t="s">
        <v>134</v>
      </c>
      <c r="D137" s="203" t="s">
        <v>136</v>
      </c>
      <c r="E137" s="204" t="s">
        <v>152</v>
      </c>
      <c r="F137" s="205" t="s">
        <v>153</v>
      </c>
      <c r="G137" s="206" t="s">
        <v>154</v>
      </c>
      <c r="H137" s="207">
        <v>45.392000000000003</v>
      </c>
      <c r="I137" s="208"/>
      <c r="J137" s="209">
        <f>ROUND(I137*H137,2)</f>
        <v>0</v>
      </c>
      <c r="K137" s="205" t="s">
        <v>140</v>
      </c>
      <c r="L137" s="39"/>
      <c r="M137" s="210" t="s">
        <v>1</v>
      </c>
      <c r="N137" s="211" t="s">
        <v>42</v>
      </c>
      <c r="O137" s="71"/>
      <c r="P137" s="212">
        <f>O137*H137</f>
        <v>0</v>
      </c>
      <c r="Q137" s="212">
        <v>0.11549</v>
      </c>
      <c r="R137" s="212">
        <f>Q137*H137</f>
        <v>5.2423220800000001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141</v>
      </c>
      <c r="AT137" s="214" t="s">
        <v>136</v>
      </c>
      <c r="AU137" s="214" t="s">
        <v>87</v>
      </c>
      <c r="AY137" s="17" t="s">
        <v>133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85</v>
      </c>
      <c r="BK137" s="215">
        <f>ROUND(I137*H137,2)</f>
        <v>0</v>
      </c>
      <c r="BL137" s="17" t="s">
        <v>141</v>
      </c>
      <c r="BM137" s="214" t="s">
        <v>155</v>
      </c>
    </row>
    <row r="138" spans="1:65" s="2" customFormat="1" ht="11.25">
      <c r="A138" s="34"/>
      <c r="B138" s="35"/>
      <c r="C138" s="36"/>
      <c r="D138" s="216" t="s">
        <v>143</v>
      </c>
      <c r="E138" s="36"/>
      <c r="F138" s="217" t="s">
        <v>153</v>
      </c>
      <c r="G138" s="36"/>
      <c r="H138" s="36"/>
      <c r="I138" s="115"/>
      <c r="J138" s="36"/>
      <c r="K138" s="36"/>
      <c r="L138" s="39"/>
      <c r="M138" s="218"/>
      <c r="N138" s="219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143</v>
      </c>
      <c r="AU138" s="17" t="s">
        <v>87</v>
      </c>
    </row>
    <row r="139" spans="1:65" s="13" customFormat="1" ht="11.25">
      <c r="B139" s="220"/>
      <c r="C139" s="221"/>
      <c r="D139" s="216" t="s">
        <v>145</v>
      </c>
      <c r="E139" s="222" t="s">
        <v>1</v>
      </c>
      <c r="F139" s="223" t="s">
        <v>156</v>
      </c>
      <c r="G139" s="221"/>
      <c r="H139" s="224">
        <v>3.6560000000000001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145</v>
      </c>
      <c r="AU139" s="230" t="s">
        <v>87</v>
      </c>
      <c r="AV139" s="13" t="s">
        <v>87</v>
      </c>
      <c r="AW139" s="13" t="s">
        <v>34</v>
      </c>
      <c r="AX139" s="13" t="s">
        <v>77</v>
      </c>
      <c r="AY139" s="230" t="s">
        <v>133</v>
      </c>
    </row>
    <row r="140" spans="1:65" s="13" customFormat="1" ht="11.25">
      <c r="B140" s="220"/>
      <c r="C140" s="221"/>
      <c r="D140" s="216" t="s">
        <v>145</v>
      </c>
      <c r="E140" s="222" t="s">
        <v>1</v>
      </c>
      <c r="F140" s="223" t="s">
        <v>157</v>
      </c>
      <c r="G140" s="221"/>
      <c r="H140" s="224">
        <v>17.297000000000001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145</v>
      </c>
      <c r="AU140" s="230" t="s">
        <v>87</v>
      </c>
      <c r="AV140" s="13" t="s">
        <v>87</v>
      </c>
      <c r="AW140" s="13" t="s">
        <v>34</v>
      </c>
      <c r="AX140" s="13" t="s">
        <v>77</v>
      </c>
      <c r="AY140" s="230" t="s">
        <v>133</v>
      </c>
    </row>
    <row r="141" spans="1:65" s="13" customFormat="1" ht="11.25">
      <c r="B141" s="220"/>
      <c r="C141" s="221"/>
      <c r="D141" s="216" t="s">
        <v>145</v>
      </c>
      <c r="E141" s="222" t="s">
        <v>1</v>
      </c>
      <c r="F141" s="223" t="s">
        <v>158</v>
      </c>
      <c r="G141" s="221"/>
      <c r="H141" s="224">
        <v>3.1560000000000001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145</v>
      </c>
      <c r="AU141" s="230" t="s">
        <v>87</v>
      </c>
      <c r="AV141" s="13" t="s">
        <v>87</v>
      </c>
      <c r="AW141" s="13" t="s">
        <v>34</v>
      </c>
      <c r="AX141" s="13" t="s">
        <v>77</v>
      </c>
      <c r="AY141" s="230" t="s">
        <v>133</v>
      </c>
    </row>
    <row r="142" spans="1:65" s="13" customFormat="1" ht="11.25">
      <c r="B142" s="220"/>
      <c r="C142" s="221"/>
      <c r="D142" s="216" t="s">
        <v>145</v>
      </c>
      <c r="E142" s="222" t="s">
        <v>1</v>
      </c>
      <c r="F142" s="223" t="s">
        <v>159</v>
      </c>
      <c r="G142" s="221"/>
      <c r="H142" s="224">
        <v>21.283000000000001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145</v>
      </c>
      <c r="AU142" s="230" t="s">
        <v>87</v>
      </c>
      <c r="AV142" s="13" t="s">
        <v>87</v>
      </c>
      <c r="AW142" s="13" t="s">
        <v>34</v>
      </c>
      <c r="AX142" s="13" t="s">
        <v>77</v>
      </c>
      <c r="AY142" s="230" t="s">
        <v>133</v>
      </c>
    </row>
    <row r="143" spans="1:65" s="14" customFormat="1" ht="11.25">
      <c r="B143" s="241"/>
      <c r="C143" s="242"/>
      <c r="D143" s="216" t="s">
        <v>145</v>
      </c>
      <c r="E143" s="243" t="s">
        <v>1</v>
      </c>
      <c r="F143" s="244" t="s">
        <v>160</v>
      </c>
      <c r="G143" s="242"/>
      <c r="H143" s="245">
        <v>45.392000000000003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AT143" s="251" t="s">
        <v>145</v>
      </c>
      <c r="AU143" s="251" t="s">
        <v>87</v>
      </c>
      <c r="AV143" s="14" t="s">
        <v>141</v>
      </c>
      <c r="AW143" s="14" t="s">
        <v>34</v>
      </c>
      <c r="AX143" s="14" t="s">
        <v>85</v>
      </c>
      <c r="AY143" s="251" t="s">
        <v>133</v>
      </c>
    </row>
    <row r="144" spans="1:65" s="12" customFormat="1" ht="22.9" customHeight="1">
      <c r="B144" s="187"/>
      <c r="C144" s="188"/>
      <c r="D144" s="189" t="s">
        <v>76</v>
      </c>
      <c r="E144" s="201" t="s">
        <v>161</v>
      </c>
      <c r="F144" s="201" t="s">
        <v>162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SUM(P145:P226)</f>
        <v>0</v>
      </c>
      <c r="Q144" s="195"/>
      <c r="R144" s="196">
        <f>SUM(R145:R226)</f>
        <v>58.320604039999992</v>
      </c>
      <c r="S144" s="195"/>
      <c r="T144" s="197">
        <f>SUM(T145:T226)</f>
        <v>0</v>
      </c>
      <c r="AR144" s="198" t="s">
        <v>85</v>
      </c>
      <c r="AT144" s="199" t="s">
        <v>76</v>
      </c>
      <c r="AU144" s="199" t="s">
        <v>85</v>
      </c>
      <c r="AY144" s="198" t="s">
        <v>133</v>
      </c>
      <c r="BK144" s="200">
        <f>SUM(BK145:BK226)</f>
        <v>0</v>
      </c>
    </row>
    <row r="145" spans="1:65" s="2" customFormat="1" ht="21.75" customHeight="1">
      <c r="A145" s="34"/>
      <c r="B145" s="35"/>
      <c r="C145" s="203" t="s">
        <v>141</v>
      </c>
      <c r="D145" s="203" t="s">
        <v>136</v>
      </c>
      <c r="E145" s="204" t="s">
        <v>163</v>
      </c>
      <c r="F145" s="205" t="s">
        <v>164</v>
      </c>
      <c r="G145" s="206" t="s">
        <v>154</v>
      </c>
      <c r="H145" s="207">
        <v>236.642</v>
      </c>
      <c r="I145" s="208"/>
      <c r="J145" s="209">
        <f>ROUND(I145*H145,2)</f>
        <v>0</v>
      </c>
      <c r="K145" s="205" t="s">
        <v>140</v>
      </c>
      <c r="L145" s="39"/>
      <c r="M145" s="210" t="s">
        <v>1</v>
      </c>
      <c r="N145" s="211" t="s">
        <v>42</v>
      </c>
      <c r="O145" s="71"/>
      <c r="P145" s="212">
        <f>O145*H145</f>
        <v>0</v>
      </c>
      <c r="Q145" s="212">
        <v>2.5999999999999998E-4</v>
      </c>
      <c r="R145" s="212">
        <f>Q145*H145</f>
        <v>6.1526919999999992E-2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141</v>
      </c>
      <c r="AT145" s="214" t="s">
        <v>136</v>
      </c>
      <c r="AU145" s="214" t="s">
        <v>87</v>
      </c>
      <c r="AY145" s="17" t="s">
        <v>133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85</v>
      </c>
      <c r="BK145" s="215">
        <f>ROUND(I145*H145,2)</f>
        <v>0</v>
      </c>
      <c r="BL145" s="17" t="s">
        <v>141</v>
      </c>
      <c r="BM145" s="214" t="s">
        <v>165</v>
      </c>
    </row>
    <row r="146" spans="1:65" s="2" customFormat="1" ht="19.5">
      <c r="A146" s="34"/>
      <c r="B146" s="35"/>
      <c r="C146" s="36"/>
      <c r="D146" s="216" t="s">
        <v>143</v>
      </c>
      <c r="E146" s="36"/>
      <c r="F146" s="217" t="s">
        <v>166</v>
      </c>
      <c r="G146" s="36"/>
      <c r="H146" s="36"/>
      <c r="I146" s="115"/>
      <c r="J146" s="36"/>
      <c r="K146" s="36"/>
      <c r="L146" s="39"/>
      <c r="M146" s="218"/>
      <c r="N146" s="21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143</v>
      </c>
      <c r="AU146" s="17" t="s">
        <v>87</v>
      </c>
    </row>
    <row r="147" spans="1:65" s="13" customFormat="1" ht="11.25">
      <c r="B147" s="220"/>
      <c r="C147" s="221"/>
      <c r="D147" s="216" t="s">
        <v>145</v>
      </c>
      <c r="E147" s="222" t="s">
        <v>1</v>
      </c>
      <c r="F147" s="223" t="s">
        <v>167</v>
      </c>
      <c r="G147" s="221"/>
      <c r="H147" s="224">
        <v>236.642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145</v>
      </c>
      <c r="AU147" s="230" t="s">
        <v>87</v>
      </c>
      <c r="AV147" s="13" t="s">
        <v>87</v>
      </c>
      <c r="AW147" s="13" t="s">
        <v>34</v>
      </c>
      <c r="AX147" s="13" t="s">
        <v>85</v>
      </c>
      <c r="AY147" s="230" t="s">
        <v>133</v>
      </c>
    </row>
    <row r="148" spans="1:65" s="2" customFormat="1" ht="21.75" customHeight="1">
      <c r="A148" s="34"/>
      <c r="B148" s="35"/>
      <c r="C148" s="203" t="s">
        <v>168</v>
      </c>
      <c r="D148" s="203" t="s">
        <v>136</v>
      </c>
      <c r="E148" s="204" t="s">
        <v>169</v>
      </c>
      <c r="F148" s="205" t="s">
        <v>170</v>
      </c>
      <c r="G148" s="206" t="s">
        <v>154</v>
      </c>
      <c r="H148" s="207">
        <v>236.642</v>
      </c>
      <c r="I148" s="208"/>
      <c r="J148" s="209">
        <f>ROUND(I148*H148,2)</f>
        <v>0</v>
      </c>
      <c r="K148" s="205" t="s">
        <v>140</v>
      </c>
      <c r="L148" s="39"/>
      <c r="M148" s="210" t="s">
        <v>1</v>
      </c>
      <c r="N148" s="211" t="s">
        <v>42</v>
      </c>
      <c r="O148" s="71"/>
      <c r="P148" s="212">
        <f>O148*H148</f>
        <v>0</v>
      </c>
      <c r="Q148" s="212">
        <v>3.0000000000000001E-3</v>
      </c>
      <c r="R148" s="212">
        <f>Q148*H148</f>
        <v>0.70992600000000006</v>
      </c>
      <c r="S148" s="212">
        <v>0</v>
      </c>
      <c r="T148" s="21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141</v>
      </c>
      <c r="AT148" s="214" t="s">
        <v>136</v>
      </c>
      <c r="AU148" s="214" t="s">
        <v>87</v>
      </c>
      <c r="AY148" s="17" t="s">
        <v>133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85</v>
      </c>
      <c r="BK148" s="215">
        <f>ROUND(I148*H148,2)</f>
        <v>0</v>
      </c>
      <c r="BL148" s="17" t="s">
        <v>141</v>
      </c>
      <c r="BM148" s="214" t="s">
        <v>171</v>
      </c>
    </row>
    <row r="149" spans="1:65" s="2" customFormat="1" ht="19.5">
      <c r="A149" s="34"/>
      <c r="B149" s="35"/>
      <c r="C149" s="36"/>
      <c r="D149" s="216" t="s">
        <v>143</v>
      </c>
      <c r="E149" s="36"/>
      <c r="F149" s="217" t="s">
        <v>172</v>
      </c>
      <c r="G149" s="36"/>
      <c r="H149" s="36"/>
      <c r="I149" s="115"/>
      <c r="J149" s="36"/>
      <c r="K149" s="36"/>
      <c r="L149" s="39"/>
      <c r="M149" s="218"/>
      <c r="N149" s="219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143</v>
      </c>
      <c r="AU149" s="17" t="s">
        <v>87</v>
      </c>
    </row>
    <row r="150" spans="1:65" s="13" customFormat="1" ht="11.25">
      <c r="B150" s="220"/>
      <c r="C150" s="221"/>
      <c r="D150" s="216" t="s">
        <v>145</v>
      </c>
      <c r="E150" s="222" t="s">
        <v>1</v>
      </c>
      <c r="F150" s="223" t="s">
        <v>173</v>
      </c>
      <c r="G150" s="221"/>
      <c r="H150" s="224">
        <v>236.642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145</v>
      </c>
      <c r="AU150" s="230" t="s">
        <v>87</v>
      </c>
      <c r="AV150" s="13" t="s">
        <v>87</v>
      </c>
      <c r="AW150" s="13" t="s">
        <v>34</v>
      </c>
      <c r="AX150" s="13" t="s">
        <v>85</v>
      </c>
      <c r="AY150" s="230" t="s">
        <v>133</v>
      </c>
    </row>
    <row r="151" spans="1:65" s="2" customFormat="1" ht="21.75" customHeight="1">
      <c r="A151" s="34"/>
      <c r="B151" s="35"/>
      <c r="C151" s="203" t="s">
        <v>161</v>
      </c>
      <c r="D151" s="203" t="s">
        <v>136</v>
      </c>
      <c r="E151" s="204" t="s">
        <v>174</v>
      </c>
      <c r="F151" s="205" t="s">
        <v>175</v>
      </c>
      <c r="G151" s="206" t="s">
        <v>154</v>
      </c>
      <c r="H151" s="207">
        <v>236.642</v>
      </c>
      <c r="I151" s="208"/>
      <c r="J151" s="209">
        <f>ROUND(I151*H151,2)</f>
        <v>0</v>
      </c>
      <c r="K151" s="205" t="s">
        <v>140</v>
      </c>
      <c r="L151" s="39"/>
      <c r="M151" s="210" t="s">
        <v>1</v>
      </c>
      <c r="N151" s="211" t="s">
        <v>42</v>
      </c>
      <c r="O151" s="71"/>
      <c r="P151" s="212">
        <f>O151*H151</f>
        <v>0</v>
      </c>
      <c r="Q151" s="212">
        <v>5.1000000000000004E-3</v>
      </c>
      <c r="R151" s="212">
        <f>Q151*H151</f>
        <v>1.2068742000000001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141</v>
      </c>
      <c r="AT151" s="214" t="s">
        <v>136</v>
      </c>
      <c r="AU151" s="214" t="s">
        <v>87</v>
      </c>
      <c r="AY151" s="17" t="s">
        <v>133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85</v>
      </c>
      <c r="BK151" s="215">
        <f>ROUND(I151*H151,2)</f>
        <v>0</v>
      </c>
      <c r="BL151" s="17" t="s">
        <v>141</v>
      </c>
      <c r="BM151" s="214" t="s">
        <v>176</v>
      </c>
    </row>
    <row r="152" spans="1:65" s="2" customFormat="1" ht="19.5">
      <c r="A152" s="34"/>
      <c r="B152" s="35"/>
      <c r="C152" s="36"/>
      <c r="D152" s="216" t="s">
        <v>143</v>
      </c>
      <c r="E152" s="36"/>
      <c r="F152" s="217" t="s">
        <v>177</v>
      </c>
      <c r="G152" s="36"/>
      <c r="H152" s="36"/>
      <c r="I152" s="115"/>
      <c r="J152" s="36"/>
      <c r="K152" s="36"/>
      <c r="L152" s="39"/>
      <c r="M152" s="218"/>
      <c r="N152" s="219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143</v>
      </c>
      <c r="AU152" s="17" t="s">
        <v>87</v>
      </c>
    </row>
    <row r="153" spans="1:65" s="13" customFormat="1" ht="11.25">
      <c r="B153" s="220"/>
      <c r="C153" s="221"/>
      <c r="D153" s="216" t="s">
        <v>145</v>
      </c>
      <c r="E153" s="222" t="s">
        <v>1</v>
      </c>
      <c r="F153" s="223" t="s">
        <v>178</v>
      </c>
      <c r="G153" s="221"/>
      <c r="H153" s="224">
        <v>236.642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145</v>
      </c>
      <c r="AU153" s="230" t="s">
        <v>87</v>
      </c>
      <c r="AV153" s="13" t="s">
        <v>87</v>
      </c>
      <c r="AW153" s="13" t="s">
        <v>34</v>
      </c>
      <c r="AX153" s="13" t="s">
        <v>85</v>
      </c>
      <c r="AY153" s="230" t="s">
        <v>133</v>
      </c>
    </row>
    <row r="154" spans="1:65" s="2" customFormat="1" ht="21.75" customHeight="1">
      <c r="A154" s="34"/>
      <c r="B154" s="35"/>
      <c r="C154" s="203" t="s">
        <v>179</v>
      </c>
      <c r="D154" s="203" t="s">
        <v>136</v>
      </c>
      <c r="E154" s="204" t="s">
        <v>180</v>
      </c>
      <c r="F154" s="205" t="s">
        <v>181</v>
      </c>
      <c r="G154" s="206" t="s">
        <v>154</v>
      </c>
      <c r="H154" s="207">
        <v>445.92500000000001</v>
      </c>
      <c r="I154" s="208"/>
      <c r="J154" s="209">
        <f>ROUND(I154*H154,2)</f>
        <v>0</v>
      </c>
      <c r="K154" s="205" t="s">
        <v>140</v>
      </c>
      <c r="L154" s="39"/>
      <c r="M154" s="210" t="s">
        <v>1</v>
      </c>
      <c r="N154" s="211" t="s">
        <v>42</v>
      </c>
      <c r="O154" s="71"/>
      <c r="P154" s="212">
        <f>O154*H154</f>
        <v>0</v>
      </c>
      <c r="Q154" s="212">
        <v>7.3499999999999998E-3</v>
      </c>
      <c r="R154" s="212">
        <f>Q154*H154</f>
        <v>3.2775487499999998</v>
      </c>
      <c r="S154" s="212">
        <v>0</v>
      </c>
      <c r="T154" s="21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4" t="s">
        <v>141</v>
      </c>
      <c r="AT154" s="214" t="s">
        <v>136</v>
      </c>
      <c r="AU154" s="214" t="s">
        <v>87</v>
      </c>
      <c r="AY154" s="17" t="s">
        <v>133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85</v>
      </c>
      <c r="BK154" s="215">
        <f>ROUND(I154*H154,2)</f>
        <v>0</v>
      </c>
      <c r="BL154" s="17" t="s">
        <v>141</v>
      </c>
      <c r="BM154" s="214" t="s">
        <v>182</v>
      </c>
    </row>
    <row r="155" spans="1:65" s="2" customFormat="1" ht="19.5">
      <c r="A155" s="34"/>
      <c r="B155" s="35"/>
      <c r="C155" s="36"/>
      <c r="D155" s="216" t="s">
        <v>143</v>
      </c>
      <c r="E155" s="36"/>
      <c r="F155" s="217" t="s">
        <v>183</v>
      </c>
      <c r="G155" s="36"/>
      <c r="H155" s="36"/>
      <c r="I155" s="115"/>
      <c r="J155" s="36"/>
      <c r="K155" s="36"/>
      <c r="L155" s="39"/>
      <c r="M155" s="218"/>
      <c r="N155" s="219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143</v>
      </c>
      <c r="AU155" s="17" t="s">
        <v>87</v>
      </c>
    </row>
    <row r="156" spans="1:65" s="13" customFormat="1" ht="11.25">
      <c r="B156" s="220"/>
      <c r="C156" s="221"/>
      <c r="D156" s="216" t="s">
        <v>145</v>
      </c>
      <c r="E156" s="222" t="s">
        <v>1</v>
      </c>
      <c r="F156" s="223" t="s">
        <v>184</v>
      </c>
      <c r="G156" s="221"/>
      <c r="H156" s="224">
        <v>90.784000000000006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145</v>
      </c>
      <c r="AU156" s="230" t="s">
        <v>87</v>
      </c>
      <c r="AV156" s="13" t="s">
        <v>87</v>
      </c>
      <c r="AW156" s="13" t="s">
        <v>34</v>
      </c>
      <c r="AX156" s="13" t="s">
        <v>77</v>
      </c>
      <c r="AY156" s="230" t="s">
        <v>133</v>
      </c>
    </row>
    <row r="157" spans="1:65" s="13" customFormat="1" ht="11.25">
      <c r="B157" s="220"/>
      <c r="C157" s="221"/>
      <c r="D157" s="216" t="s">
        <v>145</v>
      </c>
      <c r="E157" s="222" t="s">
        <v>1</v>
      </c>
      <c r="F157" s="223" t="s">
        <v>185</v>
      </c>
      <c r="G157" s="221"/>
      <c r="H157" s="224">
        <v>355.14100000000002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145</v>
      </c>
      <c r="AU157" s="230" t="s">
        <v>87</v>
      </c>
      <c r="AV157" s="13" t="s">
        <v>87</v>
      </c>
      <c r="AW157" s="13" t="s">
        <v>34</v>
      </c>
      <c r="AX157" s="13" t="s">
        <v>77</v>
      </c>
      <c r="AY157" s="230" t="s">
        <v>133</v>
      </c>
    </row>
    <row r="158" spans="1:65" s="14" customFormat="1" ht="11.25">
      <c r="B158" s="241"/>
      <c r="C158" s="242"/>
      <c r="D158" s="216" t="s">
        <v>145</v>
      </c>
      <c r="E158" s="243" t="s">
        <v>1</v>
      </c>
      <c r="F158" s="244" t="s">
        <v>160</v>
      </c>
      <c r="G158" s="242"/>
      <c r="H158" s="245">
        <v>445.92500000000001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AT158" s="251" t="s">
        <v>145</v>
      </c>
      <c r="AU158" s="251" t="s">
        <v>87</v>
      </c>
      <c r="AV158" s="14" t="s">
        <v>141</v>
      </c>
      <c r="AW158" s="14" t="s">
        <v>34</v>
      </c>
      <c r="AX158" s="14" t="s">
        <v>85</v>
      </c>
      <c r="AY158" s="251" t="s">
        <v>133</v>
      </c>
    </row>
    <row r="159" spans="1:65" s="2" customFormat="1" ht="21.75" customHeight="1">
      <c r="A159" s="34"/>
      <c r="B159" s="35"/>
      <c r="C159" s="203" t="s">
        <v>150</v>
      </c>
      <c r="D159" s="203" t="s">
        <v>136</v>
      </c>
      <c r="E159" s="204" t="s">
        <v>186</v>
      </c>
      <c r="F159" s="205" t="s">
        <v>187</v>
      </c>
      <c r="G159" s="206" t="s">
        <v>154</v>
      </c>
      <c r="H159" s="207">
        <v>90.784000000000006</v>
      </c>
      <c r="I159" s="208"/>
      <c r="J159" s="209">
        <f>ROUND(I159*H159,2)</f>
        <v>0</v>
      </c>
      <c r="K159" s="205" t="s">
        <v>140</v>
      </c>
      <c r="L159" s="39"/>
      <c r="M159" s="210" t="s">
        <v>1</v>
      </c>
      <c r="N159" s="211" t="s">
        <v>42</v>
      </c>
      <c r="O159" s="71"/>
      <c r="P159" s="212">
        <f>O159*H159</f>
        <v>0</v>
      </c>
      <c r="Q159" s="212">
        <v>1.8380000000000001E-2</v>
      </c>
      <c r="R159" s="212">
        <f>Q159*H159</f>
        <v>1.6686099200000002</v>
      </c>
      <c r="S159" s="212">
        <v>0</v>
      </c>
      <c r="T159" s="21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141</v>
      </c>
      <c r="AT159" s="214" t="s">
        <v>136</v>
      </c>
      <c r="AU159" s="214" t="s">
        <v>87</v>
      </c>
      <c r="AY159" s="17" t="s">
        <v>133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85</v>
      </c>
      <c r="BK159" s="215">
        <f>ROUND(I159*H159,2)</f>
        <v>0</v>
      </c>
      <c r="BL159" s="17" t="s">
        <v>141</v>
      </c>
      <c r="BM159" s="214" t="s">
        <v>188</v>
      </c>
    </row>
    <row r="160" spans="1:65" s="2" customFormat="1" ht="29.25">
      <c r="A160" s="34"/>
      <c r="B160" s="35"/>
      <c r="C160" s="36"/>
      <c r="D160" s="216" t="s">
        <v>143</v>
      </c>
      <c r="E160" s="36"/>
      <c r="F160" s="217" t="s">
        <v>189</v>
      </c>
      <c r="G160" s="36"/>
      <c r="H160" s="36"/>
      <c r="I160" s="115"/>
      <c r="J160" s="36"/>
      <c r="K160" s="36"/>
      <c r="L160" s="39"/>
      <c r="M160" s="218"/>
      <c r="N160" s="219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143</v>
      </c>
      <c r="AU160" s="17" t="s">
        <v>87</v>
      </c>
    </row>
    <row r="161" spans="1:65" s="13" customFormat="1" ht="11.25">
      <c r="B161" s="220"/>
      <c r="C161" s="221"/>
      <c r="D161" s="216" t="s">
        <v>145</v>
      </c>
      <c r="E161" s="222" t="s">
        <v>1</v>
      </c>
      <c r="F161" s="223" t="s">
        <v>190</v>
      </c>
      <c r="G161" s="221"/>
      <c r="H161" s="224">
        <v>90.784000000000006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145</v>
      </c>
      <c r="AU161" s="230" t="s">
        <v>87</v>
      </c>
      <c r="AV161" s="13" t="s">
        <v>87</v>
      </c>
      <c r="AW161" s="13" t="s">
        <v>34</v>
      </c>
      <c r="AX161" s="13" t="s">
        <v>85</v>
      </c>
      <c r="AY161" s="230" t="s">
        <v>133</v>
      </c>
    </row>
    <row r="162" spans="1:65" s="2" customFormat="1" ht="21.75" customHeight="1">
      <c r="A162" s="34"/>
      <c r="B162" s="35"/>
      <c r="C162" s="203" t="s">
        <v>191</v>
      </c>
      <c r="D162" s="203" t="s">
        <v>136</v>
      </c>
      <c r="E162" s="204" t="s">
        <v>192</v>
      </c>
      <c r="F162" s="205" t="s">
        <v>193</v>
      </c>
      <c r="G162" s="206" t="s">
        <v>154</v>
      </c>
      <c r="H162" s="207">
        <v>355.14100000000002</v>
      </c>
      <c r="I162" s="208"/>
      <c r="J162" s="209">
        <f>ROUND(I162*H162,2)</f>
        <v>0</v>
      </c>
      <c r="K162" s="205" t="s">
        <v>140</v>
      </c>
      <c r="L162" s="39"/>
      <c r="M162" s="210" t="s">
        <v>1</v>
      </c>
      <c r="N162" s="211" t="s">
        <v>42</v>
      </c>
      <c r="O162" s="71"/>
      <c r="P162" s="212">
        <f>O162*H162</f>
        <v>0</v>
      </c>
      <c r="Q162" s="212">
        <v>3.4500000000000003E-2</v>
      </c>
      <c r="R162" s="212">
        <f>Q162*H162</f>
        <v>12.252364500000002</v>
      </c>
      <c r="S162" s="212">
        <v>0</v>
      </c>
      <c r="T162" s="21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141</v>
      </c>
      <c r="AT162" s="214" t="s">
        <v>136</v>
      </c>
      <c r="AU162" s="214" t="s">
        <v>87</v>
      </c>
      <c r="AY162" s="17" t="s">
        <v>133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85</v>
      </c>
      <c r="BK162" s="215">
        <f>ROUND(I162*H162,2)</f>
        <v>0</v>
      </c>
      <c r="BL162" s="17" t="s">
        <v>141</v>
      </c>
      <c r="BM162" s="214" t="s">
        <v>194</v>
      </c>
    </row>
    <row r="163" spans="1:65" s="2" customFormat="1" ht="29.25">
      <c r="A163" s="34"/>
      <c r="B163" s="35"/>
      <c r="C163" s="36"/>
      <c r="D163" s="216" t="s">
        <v>143</v>
      </c>
      <c r="E163" s="36"/>
      <c r="F163" s="217" t="s">
        <v>195</v>
      </c>
      <c r="G163" s="36"/>
      <c r="H163" s="36"/>
      <c r="I163" s="115"/>
      <c r="J163" s="36"/>
      <c r="K163" s="36"/>
      <c r="L163" s="39"/>
      <c r="M163" s="218"/>
      <c r="N163" s="219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143</v>
      </c>
      <c r="AU163" s="17" t="s">
        <v>87</v>
      </c>
    </row>
    <row r="164" spans="1:65" s="13" customFormat="1" ht="11.25">
      <c r="B164" s="220"/>
      <c r="C164" s="221"/>
      <c r="D164" s="216" t="s">
        <v>145</v>
      </c>
      <c r="E164" s="222" t="s">
        <v>1</v>
      </c>
      <c r="F164" s="223" t="s">
        <v>196</v>
      </c>
      <c r="G164" s="221"/>
      <c r="H164" s="224">
        <v>355.14100000000002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145</v>
      </c>
      <c r="AU164" s="230" t="s">
        <v>87</v>
      </c>
      <c r="AV164" s="13" t="s">
        <v>87</v>
      </c>
      <c r="AW164" s="13" t="s">
        <v>34</v>
      </c>
      <c r="AX164" s="13" t="s">
        <v>85</v>
      </c>
      <c r="AY164" s="230" t="s">
        <v>133</v>
      </c>
    </row>
    <row r="165" spans="1:65" s="2" customFormat="1" ht="21.75" customHeight="1">
      <c r="A165" s="34"/>
      <c r="B165" s="35"/>
      <c r="C165" s="203" t="s">
        <v>197</v>
      </c>
      <c r="D165" s="203" t="s">
        <v>136</v>
      </c>
      <c r="E165" s="204" t="s">
        <v>198</v>
      </c>
      <c r="F165" s="205" t="s">
        <v>199</v>
      </c>
      <c r="G165" s="206" t="s">
        <v>200</v>
      </c>
      <c r="H165" s="207">
        <v>13.904</v>
      </c>
      <c r="I165" s="208"/>
      <c r="J165" s="209">
        <f>ROUND(I165*H165,2)</f>
        <v>0</v>
      </c>
      <c r="K165" s="205" t="s">
        <v>140</v>
      </c>
      <c r="L165" s="39"/>
      <c r="M165" s="210" t="s">
        <v>1</v>
      </c>
      <c r="N165" s="211" t="s">
        <v>42</v>
      </c>
      <c r="O165" s="71"/>
      <c r="P165" s="212">
        <f>O165*H165</f>
        <v>0</v>
      </c>
      <c r="Q165" s="212">
        <v>2.45329</v>
      </c>
      <c r="R165" s="212">
        <f>Q165*H165</f>
        <v>34.110544159999996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141</v>
      </c>
      <c r="AT165" s="214" t="s">
        <v>136</v>
      </c>
      <c r="AU165" s="214" t="s">
        <v>87</v>
      </c>
      <c r="AY165" s="17" t="s">
        <v>133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85</v>
      </c>
      <c r="BK165" s="215">
        <f>ROUND(I165*H165,2)</f>
        <v>0</v>
      </c>
      <c r="BL165" s="17" t="s">
        <v>141</v>
      </c>
      <c r="BM165" s="214" t="s">
        <v>201</v>
      </c>
    </row>
    <row r="166" spans="1:65" s="2" customFormat="1" ht="19.5">
      <c r="A166" s="34"/>
      <c r="B166" s="35"/>
      <c r="C166" s="36"/>
      <c r="D166" s="216" t="s">
        <v>143</v>
      </c>
      <c r="E166" s="36"/>
      <c r="F166" s="217" t="s">
        <v>202</v>
      </c>
      <c r="G166" s="36"/>
      <c r="H166" s="36"/>
      <c r="I166" s="115"/>
      <c r="J166" s="36"/>
      <c r="K166" s="36"/>
      <c r="L166" s="39"/>
      <c r="M166" s="218"/>
      <c r="N166" s="219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143</v>
      </c>
      <c r="AU166" s="17" t="s">
        <v>87</v>
      </c>
    </row>
    <row r="167" spans="1:65" s="13" customFormat="1" ht="11.25">
      <c r="B167" s="220"/>
      <c r="C167" s="221"/>
      <c r="D167" s="216" t="s">
        <v>145</v>
      </c>
      <c r="E167" s="222" t="s">
        <v>1</v>
      </c>
      <c r="F167" s="223" t="s">
        <v>203</v>
      </c>
      <c r="G167" s="221"/>
      <c r="H167" s="224">
        <v>0.252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145</v>
      </c>
      <c r="AU167" s="230" t="s">
        <v>87</v>
      </c>
      <c r="AV167" s="13" t="s">
        <v>87</v>
      </c>
      <c r="AW167" s="13" t="s">
        <v>34</v>
      </c>
      <c r="AX167" s="13" t="s">
        <v>77</v>
      </c>
      <c r="AY167" s="230" t="s">
        <v>133</v>
      </c>
    </row>
    <row r="168" spans="1:65" s="13" customFormat="1" ht="11.25">
      <c r="B168" s="220"/>
      <c r="C168" s="221"/>
      <c r="D168" s="216" t="s">
        <v>145</v>
      </c>
      <c r="E168" s="222" t="s">
        <v>1</v>
      </c>
      <c r="F168" s="223" t="s">
        <v>204</v>
      </c>
      <c r="G168" s="221"/>
      <c r="H168" s="224">
        <v>5.8680000000000003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145</v>
      </c>
      <c r="AU168" s="230" t="s">
        <v>87</v>
      </c>
      <c r="AV168" s="13" t="s">
        <v>87</v>
      </c>
      <c r="AW168" s="13" t="s">
        <v>34</v>
      </c>
      <c r="AX168" s="13" t="s">
        <v>77</v>
      </c>
      <c r="AY168" s="230" t="s">
        <v>133</v>
      </c>
    </row>
    <row r="169" spans="1:65" s="13" customFormat="1" ht="11.25">
      <c r="B169" s="220"/>
      <c r="C169" s="221"/>
      <c r="D169" s="216" t="s">
        <v>145</v>
      </c>
      <c r="E169" s="222" t="s">
        <v>1</v>
      </c>
      <c r="F169" s="223" t="s">
        <v>205</v>
      </c>
      <c r="G169" s="221"/>
      <c r="H169" s="224">
        <v>0.13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145</v>
      </c>
      <c r="AU169" s="230" t="s">
        <v>87</v>
      </c>
      <c r="AV169" s="13" t="s">
        <v>87</v>
      </c>
      <c r="AW169" s="13" t="s">
        <v>34</v>
      </c>
      <c r="AX169" s="13" t="s">
        <v>77</v>
      </c>
      <c r="AY169" s="230" t="s">
        <v>133</v>
      </c>
    </row>
    <row r="170" spans="1:65" s="13" customFormat="1" ht="11.25">
      <c r="B170" s="220"/>
      <c r="C170" s="221"/>
      <c r="D170" s="216" t="s">
        <v>145</v>
      </c>
      <c r="E170" s="222" t="s">
        <v>1</v>
      </c>
      <c r="F170" s="223" t="s">
        <v>206</v>
      </c>
      <c r="G170" s="221"/>
      <c r="H170" s="224">
        <v>1.34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145</v>
      </c>
      <c r="AU170" s="230" t="s">
        <v>87</v>
      </c>
      <c r="AV170" s="13" t="s">
        <v>87</v>
      </c>
      <c r="AW170" s="13" t="s">
        <v>34</v>
      </c>
      <c r="AX170" s="13" t="s">
        <v>77</v>
      </c>
      <c r="AY170" s="230" t="s">
        <v>133</v>
      </c>
    </row>
    <row r="171" spans="1:65" s="13" customFormat="1" ht="11.25">
      <c r="B171" s="220"/>
      <c r="C171" s="221"/>
      <c r="D171" s="216" t="s">
        <v>145</v>
      </c>
      <c r="E171" s="222" t="s">
        <v>1</v>
      </c>
      <c r="F171" s="223" t="s">
        <v>207</v>
      </c>
      <c r="G171" s="221"/>
      <c r="H171" s="224">
        <v>4.4770000000000003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145</v>
      </c>
      <c r="AU171" s="230" t="s">
        <v>87</v>
      </c>
      <c r="AV171" s="13" t="s">
        <v>87</v>
      </c>
      <c r="AW171" s="13" t="s">
        <v>34</v>
      </c>
      <c r="AX171" s="13" t="s">
        <v>77</v>
      </c>
      <c r="AY171" s="230" t="s">
        <v>133</v>
      </c>
    </row>
    <row r="172" spans="1:65" s="13" customFormat="1" ht="11.25">
      <c r="B172" s="220"/>
      <c r="C172" s="221"/>
      <c r="D172" s="216" t="s">
        <v>145</v>
      </c>
      <c r="E172" s="222" t="s">
        <v>1</v>
      </c>
      <c r="F172" s="223" t="s">
        <v>208</v>
      </c>
      <c r="G172" s="221"/>
      <c r="H172" s="224">
        <v>1.837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145</v>
      </c>
      <c r="AU172" s="230" t="s">
        <v>87</v>
      </c>
      <c r="AV172" s="13" t="s">
        <v>87</v>
      </c>
      <c r="AW172" s="13" t="s">
        <v>34</v>
      </c>
      <c r="AX172" s="13" t="s">
        <v>77</v>
      </c>
      <c r="AY172" s="230" t="s">
        <v>133</v>
      </c>
    </row>
    <row r="173" spans="1:65" s="14" customFormat="1" ht="11.25">
      <c r="B173" s="241"/>
      <c r="C173" s="242"/>
      <c r="D173" s="216" t="s">
        <v>145</v>
      </c>
      <c r="E173" s="243" t="s">
        <v>1</v>
      </c>
      <c r="F173" s="244" t="s">
        <v>160</v>
      </c>
      <c r="G173" s="242"/>
      <c r="H173" s="245">
        <v>13.904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AT173" s="251" t="s">
        <v>145</v>
      </c>
      <c r="AU173" s="251" t="s">
        <v>87</v>
      </c>
      <c r="AV173" s="14" t="s">
        <v>141</v>
      </c>
      <c r="AW173" s="14" t="s">
        <v>34</v>
      </c>
      <c r="AX173" s="14" t="s">
        <v>85</v>
      </c>
      <c r="AY173" s="251" t="s">
        <v>133</v>
      </c>
    </row>
    <row r="174" spans="1:65" s="2" customFormat="1" ht="21.75" customHeight="1">
      <c r="A174" s="34"/>
      <c r="B174" s="35"/>
      <c r="C174" s="203" t="s">
        <v>209</v>
      </c>
      <c r="D174" s="203" t="s">
        <v>136</v>
      </c>
      <c r="E174" s="204" t="s">
        <v>210</v>
      </c>
      <c r="F174" s="205" t="s">
        <v>211</v>
      </c>
      <c r="G174" s="206" t="s">
        <v>200</v>
      </c>
      <c r="H174" s="207">
        <v>13.904</v>
      </c>
      <c r="I174" s="208"/>
      <c r="J174" s="209">
        <f>ROUND(I174*H174,2)</f>
        <v>0</v>
      </c>
      <c r="K174" s="205" t="s">
        <v>140</v>
      </c>
      <c r="L174" s="39"/>
      <c r="M174" s="210" t="s">
        <v>1</v>
      </c>
      <c r="N174" s="211" t="s">
        <v>42</v>
      </c>
      <c r="O174" s="71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141</v>
      </c>
      <c r="AT174" s="214" t="s">
        <v>136</v>
      </c>
      <c r="AU174" s="214" t="s">
        <v>87</v>
      </c>
      <c r="AY174" s="17" t="s">
        <v>133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7" t="s">
        <v>85</v>
      </c>
      <c r="BK174" s="215">
        <f>ROUND(I174*H174,2)</f>
        <v>0</v>
      </c>
      <c r="BL174" s="17" t="s">
        <v>141</v>
      </c>
      <c r="BM174" s="214" t="s">
        <v>212</v>
      </c>
    </row>
    <row r="175" spans="1:65" s="2" customFormat="1" ht="19.5">
      <c r="A175" s="34"/>
      <c r="B175" s="35"/>
      <c r="C175" s="36"/>
      <c r="D175" s="216" t="s">
        <v>143</v>
      </c>
      <c r="E175" s="36"/>
      <c r="F175" s="217" t="s">
        <v>213</v>
      </c>
      <c r="G175" s="36"/>
      <c r="H175" s="36"/>
      <c r="I175" s="115"/>
      <c r="J175" s="36"/>
      <c r="K175" s="36"/>
      <c r="L175" s="39"/>
      <c r="M175" s="218"/>
      <c r="N175" s="219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143</v>
      </c>
      <c r="AU175" s="17" t="s">
        <v>87</v>
      </c>
    </row>
    <row r="176" spans="1:65" s="2" customFormat="1" ht="21.75" customHeight="1">
      <c r="A176" s="34"/>
      <c r="B176" s="35"/>
      <c r="C176" s="203" t="s">
        <v>214</v>
      </c>
      <c r="D176" s="203" t="s">
        <v>136</v>
      </c>
      <c r="E176" s="204" t="s">
        <v>215</v>
      </c>
      <c r="F176" s="205" t="s">
        <v>216</v>
      </c>
      <c r="G176" s="206" t="s">
        <v>200</v>
      </c>
      <c r="H176" s="207">
        <v>13.904</v>
      </c>
      <c r="I176" s="208"/>
      <c r="J176" s="209">
        <f>ROUND(I176*H176,2)</f>
        <v>0</v>
      </c>
      <c r="K176" s="205" t="s">
        <v>140</v>
      </c>
      <c r="L176" s="39"/>
      <c r="M176" s="210" t="s">
        <v>1</v>
      </c>
      <c r="N176" s="211" t="s">
        <v>42</v>
      </c>
      <c r="O176" s="71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141</v>
      </c>
      <c r="AT176" s="214" t="s">
        <v>136</v>
      </c>
      <c r="AU176" s="214" t="s">
        <v>87</v>
      </c>
      <c r="AY176" s="17" t="s">
        <v>133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7" t="s">
        <v>85</v>
      </c>
      <c r="BK176" s="215">
        <f>ROUND(I176*H176,2)</f>
        <v>0</v>
      </c>
      <c r="BL176" s="17" t="s">
        <v>141</v>
      </c>
      <c r="BM176" s="214" t="s">
        <v>217</v>
      </c>
    </row>
    <row r="177" spans="1:65" s="2" customFormat="1" ht="29.25">
      <c r="A177" s="34"/>
      <c r="B177" s="35"/>
      <c r="C177" s="36"/>
      <c r="D177" s="216" t="s">
        <v>143</v>
      </c>
      <c r="E177" s="36"/>
      <c r="F177" s="217" t="s">
        <v>218</v>
      </c>
      <c r="G177" s="36"/>
      <c r="H177" s="36"/>
      <c r="I177" s="115"/>
      <c r="J177" s="36"/>
      <c r="K177" s="36"/>
      <c r="L177" s="39"/>
      <c r="M177" s="218"/>
      <c r="N177" s="219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143</v>
      </c>
      <c r="AU177" s="17" t="s">
        <v>87</v>
      </c>
    </row>
    <row r="178" spans="1:65" s="2" customFormat="1" ht="16.5" customHeight="1">
      <c r="A178" s="34"/>
      <c r="B178" s="35"/>
      <c r="C178" s="203" t="s">
        <v>219</v>
      </c>
      <c r="D178" s="203" t="s">
        <v>136</v>
      </c>
      <c r="E178" s="204" t="s">
        <v>220</v>
      </c>
      <c r="F178" s="205" t="s">
        <v>221</v>
      </c>
      <c r="G178" s="206" t="s">
        <v>200</v>
      </c>
      <c r="H178" s="207">
        <v>0.151</v>
      </c>
      <c r="I178" s="208"/>
      <c r="J178" s="209">
        <f>ROUND(I178*H178,2)</f>
        <v>0</v>
      </c>
      <c r="K178" s="205" t="s">
        <v>140</v>
      </c>
      <c r="L178" s="39"/>
      <c r="M178" s="210" t="s">
        <v>1</v>
      </c>
      <c r="N178" s="211" t="s">
        <v>42</v>
      </c>
      <c r="O178" s="71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4" t="s">
        <v>141</v>
      </c>
      <c r="AT178" s="214" t="s">
        <v>136</v>
      </c>
      <c r="AU178" s="214" t="s">
        <v>87</v>
      </c>
      <c r="AY178" s="17" t="s">
        <v>133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7" t="s">
        <v>85</v>
      </c>
      <c r="BK178" s="215">
        <f>ROUND(I178*H178,2)</f>
        <v>0</v>
      </c>
      <c r="BL178" s="17" t="s">
        <v>141</v>
      </c>
      <c r="BM178" s="214" t="s">
        <v>222</v>
      </c>
    </row>
    <row r="179" spans="1:65" s="2" customFormat="1" ht="19.5">
      <c r="A179" s="34"/>
      <c r="B179" s="35"/>
      <c r="C179" s="36"/>
      <c r="D179" s="216" t="s">
        <v>143</v>
      </c>
      <c r="E179" s="36"/>
      <c r="F179" s="217" t="s">
        <v>223</v>
      </c>
      <c r="G179" s="36"/>
      <c r="H179" s="36"/>
      <c r="I179" s="115"/>
      <c r="J179" s="36"/>
      <c r="K179" s="36"/>
      <c r="L179" s="39"/>
      <c r="M179" s="218"/>
      <c r="N179" s="219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143</v>
      </c>
      <c r="AU179" s="17" t="s">
        <v>87</v>
      </c>
    </row>
    <row r="180" spans="1:65" s="13" customFormat="1" ht="11.25">
      <c r="B180" s="220"/>
      <c r="C180" s="221"/>
      <c r="D180" s="216" t="s">
        <v>145</v>
      </c>
      <c r="E180" s="222" t="s">
        <v>1</v>
      </c>
      <c r="F180" s="223" t="s">
        <v>224</v>
      </c>
      <c r="G180" s="221"/>
      <c r="H180" s="224">
        <v>0.151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145</v>
      </c>
      <c r="AU180" s="230" t="s">
        <v>87</v>
      </c>
      <c r="AV180" s="13" t="s">
        <v>87</v>
      </c>
      <c r="AW180" s="13" t="s">
        <v>34</v>
      </c>
      <c r="AX180" s="13" t="s">
        <v>85</v>
      </c>
      <c r="AY180" s="230" t="s">
        <v>133</v>
      </c>
    </row>
    <row r="181" spans="1:65" s="2" customFormat="1" ht="16.5" customHeight="1">
      <c r="A181" s="34"/>
      <c r="B181" s="35"/>
      <c r="C181" s="203" t="s">
        <v>225</v>
      </c>
      <c r="D181" s="203" t="s">
        <v>136</v>
      </c>
      <c r="E181" s="204" t="s">
        <v>226</v>
      </c>
      <c r="F181" s="205" t="s">
        <v>227</v>
      </c>
      <c r="G181" s="206" t="s">
        <v>154</v>
      </c>
      <c r="H181" s="207">
        <v>1.52</v>
      </c>
      <c r="I181" s="208"/>
      <c r="J181" s="209">
        <f>ROUND(I181*H181,2)</f>
        <v>0</v>
      </c>
      <c r="K181" s="205" t="s">
        <v>140</v>
      </c>
      <c r="L181" s="39"/>
      <c r="M181" s="210" t="s">
        <v>1</v>
      </c>
      <c r="N181" s="211" t="s">
        <v>42</v>
      </c>
      <c r="O181" s="71"/>
      <c r="P181" s="212">
        <f>O181*H181</f>
        <v>0</v>
      </c>
      <c r="Q181" s="212">
        <v>1.3520000000000001E-2</v>
      </c>
      <c r="R181" s="212">
        <f>Q181*H181</f>
        <v>2.05504E-2</v>
      </c>
      <c r="S181" s="212">
        <v>0</v>
      </c>
      <c r="T181" s="21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4" t="s">
        <v>141</v>
      </c>
      <c r="AT181" s="214" t="s">
        <v>136</v>
      </c>
      <c r="AU181" s="214" t="s">
        <v>87</v>
      </c>
      <c r="AY181" s="17" t="s">
        <v>133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7" t="s">
        <v>85</v>
      </c>
      <c r="BK181" s="215">
        <f>ROUND(I181*H181,2)</f>
        <v>0</v>
      </c>
      <c r="BL181" s="17" t="s">
        <v>141</v>
      </c>
      <c r="BM181" s="214" t="s">
        <v>228</v>
      </c>
    </row>
    <row r="182" spans="1:65" s="2" customFormat="1" ht="11.25">
      <c r="A182" s="34"/>
      <c r="B182" s="35"/>
      <c r="C182" s="36"/>
      <c r="D182" s="216" t="s">
        <v>143</v>
      </c>
      <c r="E182" s="36"/>
      <c r="F182" s="217" t="s">
        <v>229</v>
      </c>
      <c r="G182" s="36"/>
      <c r="H182" s="36"/>
      <c r="I182" s="115"/>
      <c r="J182" s="36"/>
      <c r="K182" s="36"/>
      <c r="L182" s="39"/>
      <c r="M182" s="218"/>
      <c r="N182" s="219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143</v>
      </c>
      <c r="AU182" s="17" t="s">
        <v>87</v>
      </c>
    </row>
    <row r="183" spans="1:65" s="13" customFormat="1" ht="11.25">
      <c r="B183" s="220"/>
      <c r="C183" s="221"/>
      <c r="D183" s="216" t="s">
        <v>145</v>
      </c>
      <c r="E183" s="222" t="s">
        <v>1</v>
      </c>
      <c r="F183" s="223" t="s">
        <v>230</v>
      </c>
      <c r="G183" s="221"/>
      <c r="H183" s="224">
        <v>0.41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145</v>
      </c>
      <c r="AU183" s="230" t="s">
        <v>87</v>
      </c>
      <c r="AV183" s="13" t="s">
        <v>87</v>
      </c>
      <c r="AW183" s="13" t="s">
        <v>34</v>
      </c>
      <c r="AX183" s="13" t="s">
        <v>77</v>
      </c>
      <c r="AY183" s="230" t="s">
        <v>133</v>
      </c>
    </row>
    <row r="184" spans="1:65" s="13" customFormat="1" ht="11.25">
      <c r="B184" s="220"/>
      <c r="C184" s="221"/>
      <c r="D184" s="216" t="s">
        <v>145</v>
      </c>
      <c r="E184" s="222" t="s">
        <v>1</v>
      </c>
      <c r="F184" s="223" t="s">
        <v>231</v>
      </c>
      <c r="G184" s="221"/>
      <c r="H184" s="224">
        <v>1.1100000000000001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145</v>
      </c>
      <c r="AU184" s="230" t="s">
        <v>87</v>
      </c>
      <c r="AV184" s="13" t="s">
        <v>87</v>
      </c>
      <c r="AW184" s="13" t="s">
        <v>34</v>
      </c>
      <c r="AX184" s="13" t="s">
        <v>77</v>
      </c>
      <c r="AY184" s="230" t="s">
        <v>133</v>
      </c>
    </row>
    <row r="185" spans="1:65" s="14" customFormat="1" ht="11.25">
      <c r="B185" s="241"/>
      <c r="C185" s="242"/>
      <c r="D185" s="216" t="s">
        <v>145</v>
      </c>
      <c r="E185" s="243" t="s">
        <v>1</v>
      </c>
      <c r="F185" s="244" t="s">
        <v>160</v>
      </c>
      <c r="G185" s="242"/>
      <c r="H185" s="245">
        <v>1.52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AT185" s="251" t="s">
        <v>145</v>
      </c>
      <c r="AU185" s="251" t="s">
        <v>87</v>
      </c>
      <c r="AV185" s="14" t="s">
        <v>141</v>
      </c>
      <c r="AW185" s="14" t="s">
        <v>34</v>
      </c>
      <c r="AX185" s="14" t="s">
        <v>85</v>
      </c>
      <c r="AY185" s="251" t="s">
        <v>133</v>
      </c>
    </row>
    <row r="186" spans="1:65" s="2" customFormat="1" ht="16.5" customHeight="1">
      <c r="A186" s="34"/>
      <c r="B186" s="35"/>
      <c r="C186" s="203" t="s">
        <v>8</v>
      </c>
      <c r="D186" s="203" t="s">
        <v>136</v>
      </c>
      <c r="E186" s="204" t="s">
        <v>232</v>
      </c>
      <c r="F186" s="205" t="s">
        <v>233</v>
      </c>
      <c r="G186" s="206" t="s">
        <v>154</v>
      </c>
      <c r="H186" s="207">
        <v>1.52</v>
      </c>
      <c r="I186" s="208"/>
      <c r="J186" s="209">
        <f>ROUND(I186*H186,2)</f>
        <v>0</v>
      </c>
      <c r="K186" s="205" t="s">
        <v>140</v>
      </c>
      <c r="L186" s="39"/>
      <c r="M186" s="210" t="s">
        <v>1</v>
      </c>
      <c r="N186" s="211" t="s">
        <v>42</v>
      </c>
      <c r="O186" s="71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4" t="s">
        <v>141</v>
      </c>
      <c r="AT186" s="214" t="s">
        <v>136</v>
      </c>
      <c r="AU186" s="214" t="s">
        <v>87</v>
      </c>
      <c r="AY186" s="17" t="s">
        <v>133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7" t="s">
        <v>85</v>
      </c>
      <c r="BK186" s="215">
        <f>ROUND(I186*H186,2)</f>
        <v>0</v>
      </c>
      <c r="BL186" s="17" t="s">
        <v>141</v>
      </c>
      <c r="BM186" s="214" t="s">
        <v>234</v>
      </c>
    </row>
    <row r="187" spans="1:65" s="2" customFormat="1" ht="11.25">
      <c r="A187" s="34"/>
      <c r="B187" s="35"/>
      <c r="C187" s="36"/>
      <c r="D187" s="216" t="s">
        <v>143</v>
      </c>
      <c r="E187" s="36"/>
      <c r="F187" s="217" t="s">
        <v>235</v>
      </c>
      <c r="G187" s="36"/>
      <c r="H187" s="36"/>
      <c r="I187" s="115"/>
      <c r="J187" s="36"/>
      <c r="K187" s="36"/>
      <c r="L187" s="39"/>
      <c r="M187" s="218"/>
      <c r="N187" s="219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143</v>
      </c>
      <c r="AU187" s="17" t="s">
        <v>87</v>
      </c>
    </row>
    <row r="188" spans="1:65" s="2" customFormat="1" ht="16.5" customHeight="1">
      <c r="A188" s="34"/>
      <c r="B188" s="35"/>
      <c r="C188" s="203" t="s">
        <v>236</v>
      </c>
      <c r="D188" s="203" t="s">
        <v>136</v>
      </c>
      <c r="E188" s="204" t="s">
        <v>237</v>
      </c>
      <c r="F188" s="205" t="s">
        <v>238</v>
      </c>
      <c r="G188" s="206" t="s">
        <v>239</v>
      </c>
      <c r="H188" s="207">
        <v>1.2350000000000001</v>
      </c>
      <c r="I188" s="208"/>
      <c r="J188" s="209">
        <f>ROUND(I188*H188,2)</f>
        <v>0</v>
      </c>
      <c r="K188" s="205" t="s">
        <v>140</v>
      </c>
      <c r="L188" s="39"/>
      <c r="M188" s="210" t="s">
        <v>1</v>
      </c>
      <c r="N188" s="211" t="s">
        <v>42</v>
      </c>
      <c r="O188" s="71"/>
      <c r="P188" s="212">
        <f>O188*H188</f>
        <v>0</v>
      </c>
      <c r="Q188" s="212">
        <v>1.06277</v>
      </c>
      <c r="R188" s="212">
        <f>Q188*H188</f>
        <v>1.3125209500000001</v>
      </c>
      <c r="S188" s="212">
        <v>0</v>
      </c>
      <c r="T188" s="21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4" t="s">
        <v>141</v>
      </c>
      <c r="AT188" s="214" t="s">
        <v>136</v>
      </c>
      <c r="AU188" s="214" t="s">
        <v>87</v>
      </c>
      <c r="AY188" s="17" t="s">
        <v>133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7" t="s">
        <v>85</v>
      </c>
      <c r="BK188" s="215">
        <f>ROUND(I188*H188,2)</f>
        <v>0</v>
      </c>
      <c r="BL188" s="17" t="s">
        <v>141</v>
      </c>
      <c r="BM188" s="214" t="s">
        <v>240</v>
      </c>
    </row>
    <row r="189" spans="1:65" s="2" customFormat="1" ht="11.25">
      <c r="A189" s="34"/>
      <c r="B189" s="35"/>
      <c r="C189" s="36"/>
      <c r="D189" s="216" t="s">
        <v>143</v>
      </c>
      <c r="E189" s="36"/>
      <c r="F189" s="217" t="s">
        <v>241</v>
      </c>
      <c r="G189" s="36"/>
      <c r="H189" s="36"/>
      <c r="I189" s="115"/>
      <c r="J189" s="36"/>
      <c r="K189" s="36"/>
      <c r="L189" s="39"/>
      <c r="M189" s="218"/>
      <c r="N189" s="219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143</v>
      </c>
      <c r="AU189" s="17" t="s">
        <v>87</v>
      </c>
    </row>
    <row r="190" spans="1:65" s="15" customFormat="1" ht="11.25">
      <c r="B190" s="252"/>
      <c r="C190" s="253"/>
      <c r="D190" s="216" t="s">
        <v>145</v>
      </c>
      <c r="E190" s="254" t="s">
        <v>1</v>
      </c>
      <c r="F190" s="255" t="s">
        <v>242</v>
      </c>
      <c r="G190" s="253"/>
      <c r="H190" s="254" t="s">
        <v>1</v>
      </c>
      <c r="I190" s="256"/>
      <c r="J190" s="253"/>
      <c r="K190" s="253"/>
      <c r="L190" s="257"/>
      <c r="M190" s="258"/>
      <c r="N190" s="259"/>
      <c r="O190" s="259"/>
      <c r="P190" s="259"/>
      <c r="Q190" s="259"/>
      <c r="R190" s="259"/>
      <c r="S190" s="259"/>
      <c r="T190" s="260"/>
      <c r="AT190" s="261" t="s">
        <v>145</v>
      </c>
      <c r="AU190" s="261" t="s">
        <v>87</v>
      </c>
      <c r="AV190" s="15" t="s">
        <v>85</v>
      </c>
      <c r="AW190" s="15" t="s">
        <v>34</v>
      </c>
      <c r="AX190" s="15" t="s">
        <v>77</v>
      </c>
      <c r="AY190" s="261" t="s">
        <v>133</v>
      </c>
    </row>
    <row r="191" spans="1:65" s="13" customFormat="1" ht="22.5">
      <c r="B191" s="220"/>
      <c r="C191" s="221"/>
      <c r="D191" s="216" t="s">
        <v>145</v>
      </c>
      <c r="E191" s="222" t="s">
        <v>1</v>
      </c>
      <c r="F191" s="223" t="s">
        <v>243</v>
      </c>
      <c r="G191" s="221"/>
      <c r="H191" s="224">
        <v>1.212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145</v>
      </c>
      <c r="AU191" s="230" t="s">
        <v>87</v>
      </c>
      <c r="AV191" s="13" t="s">
        <v>87</v>
      </c>
      <c r="AW191" s="13" t="s">
        <v>34</v>
      </c>
      <c r="AX191" s="13" t="s">
        <v>77</v>
      </c>
      <c r="AY191" s="230" t="s">
        <v>133</v>
      </c>
    </row>
    <row r="192" spans="1:65" s="13" customFormat="1" ht="11.25">
      <c r="B192" s="220"/>
      <c r="C192" s="221"/>
      <c r="D192" s="216" t="s">
        <v>145</v>
      </c>
      <c r="E192" s="222" t="s">
        <v>1</v>
      </c>
      <c r="F192" s="223" t="s">
        <v>244</v>
      </c>
      <c r="G192" s="221"/>
      <c r="H192" s="224">
        <v>8.0000000000000002E-3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145</v>
      </c>
      <c r="AU192" s="230" t="s">
        <v>87</v>
      </c>
      <c r="AV192" s="13" t="s">
        <v>87</v>
      </c>
      <c r="AW192" s="13" t="s">
        <v>34</v>
      </c>
      <c r="AX192" s="13" t="s">
        <v>77</v>
      </c>
      <c r="AY192" s="230" t="s">
        <v>133</v>
      </c>
    </row>
    <row r="193" spans="1:65" s="13" customFormat="1" ht="11.25">
      <c r="B193" s="220"/>
      <c r="C193" s="221"/>
      <c r="D193" s="216" t="s">
        <v>145</v>
      </c>
      <c r="E193" s="222" t="s">
        <v>1</v>
      </c>
      <c r="F193" s="223" t="s">
        <v>245</v>
      </c>
      <c r="G193" s="221"/>
      <c r="H193" s="224">
        <v>1.4999999999999999E-2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145</v>
      </c>
      <c r="AU193" s="230" t="s">
        <v>87</v>
      </c>
      <c r="AV193" s="13" t="s">
        <v>87</v>
      </c>
      <c r="AW193" s="13" t="s">
        <v>34</v>
      </c>
      <c r="AX193" s="13" t="s">
        <v>77</v>
      </c>
      <c r="AY193" s="230" t="s">
        <v>133</v>
      </c>
    </row>
    <row r="194" spans="1:65" s="14" customFormat="1" ht="11.25">
      <c r="B194" s="241"/>
      <c r="C194" s="242"/>
      <c r="D194" s="216" t="s">
        <v>145</v>
      </c>
      <c r="E194" s="243" t="s">
        <v>1</v>
      </c>
      <c r="F194" s="244" t="s">
        <v>160</v>
      </c>
      <c r="G194" s="242"/>
      <c r="H194" s="245">
        <v>1.2350000000000001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AT194" s="251" t="s">
        <v>145</v>
      </c>
      <c r="AU194" s="251" t="s">
        <v>87</v>
      </c>
      <c r="AV194" s="14" t="s">
        <v>141</v>
      </c>
      <c r="AW194" s="14" t="s">
        <v>34</v>
      </c>
      <c r="AX194" s="14" t="s">
        <v>85</v>
      </c>
      <c r="AY194" s="251" t="s">
        <v>133</v>
      </c>
    </row>
    <row r="195" spans="1:65" s="2" customFormat="1" ht="16.5" customHeight="1">
      <c r="A195" s="34"/>
      <c r="B195" s="35"/>
      <c r="C195" s="203" t="s">
        <v>246</v>
      </c>
      <c r="D195" s="203" t="s">
        <v>136</v>
      </c>
      <c r="E195" s="204" t="s">
        <v>247</v>
      </c>
      <c r="F195" s="205" t="s">
        <v>248</v>
      </c>
      <c r="G195" s="206" t="s">
        <v>154</v>
      </c>
      <c r="H195" s="207">
        <v>3.181</v>
      </c>
      <c r="I195" s="208"/>
      <c r="J195" s="209">
        <f>ROUND(I195*H195,2)</f>
        <v>0</v>
      </c>
      <c r="K195" s="205" t="s">
        <v>140</v>
      </c>
      <c r="L195" s="39"/>
      <c r="M195" s="210" t="s">
        <v>1</v>
      </c>
      <c r="N195" s="211" t="s">
        <v>42</v>
      </c>
      <c r="O195" s="71"/>
      <c r="P195" s="212">
        <f>O195*H195</f>
        <v>0</v>
      </c>
      <c r="Q195" s="212">
        <v>2.2339999999999999E-2</v>
      </c>
      <c r="R195" s="212">
        <f>Q195*H195</f>
        <v>7.1063539999999994E-2</v>
      </c>
      <c r="S195" s="212">
        <v>0</v>
      </c>
      <c r="T195" s="21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4" t="s">
        <v>141</v>
      </c>
      <c r="AT195" s="214" t="s">
        <v>136</v>
      </c>
      <c r="AU195" s="214" t="s">
        <v>87</v>
      </c>
      <c r="AY195" s="17" t="s">
        <v>133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7" t="s">
        <v>85</v>
      </c>
      <c r="BK195" s="215">
        <f>ROUND(I195*H195,2)</f>
        <v>0</v>
      </c>
      <c r="BL195" s="17" t="s">
        <v>141</v>
      </c>
      <c r="BM195" s="214" t="s">
        <v>249</v>
      </c>
    </row>
    <row r="196" spans="1:65" s="2" customFormat="1" ht="11.25">
      <c r="A196" s="34"/>
      <c r="B196" s="35"/>
      <c r="C196" s="36"/>
      <c r="D196" s="216" t="s">
        <v>143</v>
      </c>
      <c r="E196" s="36"/>
      <c r="F196" s="217" t="s">
        <v>250</v>
      </c>
      <c r="G196" s="36"/>
      <c r="H196" s="36"/>
      <c r="I196" s="115"/>
      <c r="J196" s="36"/>
      <c r="K196" s="36"/>
      <c r="L196" s="39"/>
      <c r="M196" s="218"/>
      <c r="N196" s="219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143</v>
      </c>
      <c r="AU196" s="17" t="s">
        <v>87</v>
      </c>
    </row>
    <row r="197" spans="1:65" s="15" customFormat="1" ht="11.25">
      <c r="B197" s="252"/>
      <c r="C197" s="253"/>
      <c r="D197" s="216" t="s">
        <v>145</v>
      </c>
      <c r="E197" s="254" t="s">
        <v>1</v>
      </c>
      <c r="F197" s="255" t="s">
        <v>251</v>
      </c>
      <c r="G197" s="253"/>
      <c r="H197" s="254" t="s">
        <v>1</v>
      </c>
      <c r="I197" s="256"/>
      <c r="J197" s="253"/>
      <c r="K197" s="253"/>
      <c r="L197" s="257"/>
      <c r="M197" s="258"/>
      <c r="N197" s="259"/>
      <c r="O197" s="259"/>
      <c r="P197" s="259"/>
      <c r="Q197" s="259"/>
      <c r="R197" s="259"/>
      <c r="S197" s="259"/>
      <c r="T197" s="260"/>
      <c r="AT197" s="261" t="s">
        <v>145</v>
      </c>
      <c r="AU197" s="261" t="s">
        <v>87</v>
      </c>
      <c r="AV197" s="15" t="s">
        <v>85</v>
      </c>
      <c r="AW197" s="15" t="s">
        <v>34</v>
      </c>
      <c r="AX197" s="15" t="s">
        <v>77</v>
      </c>
      <c r="AY197" s="261" t="s">
        <v>133</v>
      </c>
    </row>
    <row r="198" spans="1:65" s="13" customFormat="1" ht="11.25">
      <c r="B198" s="220"/>
      <c r="C198" s="221"/>
      <c r="D198" s="216" t="s">
        <v>145</v>
      </c>
      <c r="E198" s="222" t="s">
        <v>1</v>
      </c>
      <c r="F198" s="223" t="s">
        <v>252</v>
      </c>
      <c r="G198" s="221"/>
      <c r="H198" s="224">
        <v>3.181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145</v>
      </c>
      <c r="AU198" s="230" t="s">
        <v>87</v>
      </c>
      <c r="AV198" s="13" t="s">
        <v>87</v>
      </c>
      <c r="AW198" s="13" t="s">
        <v>34</v>
      </c>
      <c r="AX198" s="13" t="s">
        <v>85</v>
      </c>
      <c r="AY198" s="230" t="s">
        <v>133</v>
      </c>
    </row>
    <row r="199" spans="1:65" s="2" customFormat="1" ht="16.5" customHeight="1">
      <c r="A199" s="34"/>
      <c r="B199" s="35"/>
      <c r="C199" s="203" t="s">
        <v>253</v>
      </c>
      <c r="D199" s="203" t="s">
        <v>136</v>
      </c>
      <c r="E199" s="204" t="s">
        <v>254</v>
      </c>
      <c r="F199" s="205" t="s">
        <v>255</v>
      </c>
      <c r="G199" s="206" t="s">
        <v>154</v>
      </c>
      <c r="H199" s="207">
        <v>3.181</v>
      </c>
      <c r="I199" s="208"/>
      <c r="J199" s="209">
        <f>ROUND(I199*H199,2)</f>
        <v>0</v>
      </c>
      <c r="K199" s="205" t="s">
        <v>140</v>
      </c>
      <c r="L199" s="39"/>
      <c r="M199" s="210" t="s">
        <v>1</v>
      </c>
      <c r="N199" s="211" t="s">
        <v>42</v>
      </c>
      <c r="O199" s="71"/>
      <c r="P199" s="212">
        <f>O199*H199</f>
        <v>0</v>
      </c>
      <c r="Q199" s="212">
        <v>1E-3</v>
      </c>
      <c r="R199" s="212">
        <f>Q199*H199</f>
        <v>3.1810000000000002E-3</v>
      </c>
      <c r="S199" s="212">
        <v>0</v>
      </c>
      <c r="T199" s="21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4" t="s">
        <v>141</v>
      </c>
      <c r="AT199" s="214" t="s">
        <v>136</v>
      </c>
      <c r="AU199" s="214" t="s">
        <v>87</v>
      </c>
      <c r="AY199" s="17" t="s">
        <v>133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7" t="s">
        <v>85</v>
      </c>
      <c r="BK199" s="215">
        <f>ROUND(I199*H199,2)</f>
        <v>0</v>
      </c>
      <c r="BL199" s="17" t="s">
        <v>141</v>
      </c>
      <c r="BM199" s="214" t="s">
        <v>256</v>
      </c>
    </row>
    <row r="200" spans="1:65" s="2" customFormat="1" ht="11.25">
      <c r="A200" s="34"/>
      <c r="B200" s="35"/>
      <c r="C200" s="36"/>
      <c r="D200" s="216" t="s">
        <v>143</v>
      </c>
      <c r="E200" s="36"/>
      <c r="F200" s="217" t="s">
        <v>257</v>
      </c>
      <c r="G200" s="36"/>
      <c r="H200" s="36"/>
      <c r="I200" s="115"/>
      <c r="J200" s="36"/>
      <c r="K200" s="36"/>
      <c r="L200" s="39"/>
      <c r="M200" s="218"/>
      <c r="N200" s="219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143</v>
      </c>
      <c r="AU200" s="17" t="s">
        <v>87</v>
      </c>
    </row>
    <row r="201" spans="1:65" s="2" customFormat="1" ht="21.75" customHeight="1">
      <c r="A201" s="34"/>
      <c r="B201" s="35"/>
      <c r="C201" s="203" t="s">
        <v>258</v>
      </c>
      <c r="D201" s="203" t="s">
        <v>136</v>
      </c>
      <c r="E201" s="204" t="s">
        <v>259</v>
      </c>
      <c r="F201" s="205" t="s">
        <v>260</v>
      </c>
      <c r="G201" s="206" t="s">
        <v>154</v>
      </c>
      <c r="H201" s="207">
        <v>167.61</v>
      </c>
      <c r="I201" s="208"/>
      <c r="J201" s="209">
        <f>ROUND(I201*H201,2)</f>
        <v>0</v>
      </c>
      <c r="K201" s="205" t="s">
        <v>1</v>
      </c>
      <c r="L201" s="39"/>
      <c r="M201" s="210" t="s">
        <v>1</v>
      </c>
      <c r="N201" s="211" t="s">
        <v>42</v>
      </c>
      <c r="O201" s="71"/>
      <c r="P201" s="212">
        <f>O201*H201</f>
        <v>0</v>
      </c>
      <c r="Q201" s="212">
        <v>1.5740000000000001E-2</v>
      </c>
      <c r="R201" s="212">
        <f>Q201*H201</f>
        <v>2.6381814000000001</v>
      </c>
      <c r="S201" s="212">
        <v>0</v>
      </c>
      <c r="T201" s="21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4" t="s">
        <v>141</v>
      </c>
      <c r="AT201" s="214" t="s">
        <v>136</v>
      </c>
      <c r="AU201" s="214" t="s">
        <v>87</v>
      </c>
      <c r="AY201" s="17" t="s">
        <v>133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7" t="s">
        <v>85</v>
      </c>
      <c r="BK201" s="215">
        <f>ROUND(I201*H201,2)</f>
        <v>0</v>
      </c>
      <c r="BL201" s="17" t="s">
        <v>141</v>
      </c>
      <c r="BM201" s="214" t="s">
        <v>261</v>
      </c>
    </row>
    <row r="202" spans="1:65" s="2" customFormat="1" ht="19.5">
      <c r="A202" s="34"/>
      <c r="B202" s="35"/>
      <c r="C202" s="36"/>
      <c r="D202" s="216" t="s">
        <v>143</v>
      </c>
      <c r="E202" s="36"/>
      <c r="F202" s="217" t="s">
        <v>260</v>
      </c>
      <c r="G202" s="36"/>
      <c r="H202" s="36"/>
      <c r="I202" s="115"/>
      <c r="J202" s="36"/>
      <c r="K202" s="36"/>
      <c r="L202" s="39"/>
      <c r="M202" s="218"/>
      <c r="N202" s="219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143</v>
      </c>
      <c r="AU202" s="17" t="s">
        <v>87</v>
      </c>
    </row>
    <row r="203" spans="1:65" s="15" customFormat="1" ht="11.25">
      <c r="B203" s="252"/>
      <c r="C203" s="253"/>
      <c r="D203" s="216" t="s">
        <v>145</v>
      </c>
      <c r="E203" s="254" t="s">
        <v>1</v>
      </c>
      <c r="F203" s="255" t="s">
        <v>262</v>
      </c>
      <c r="G203" s="253"/>
      <c r="H203" s="254" t="s">
        <v>1</v>
      </c>
      <c r="I203" s="256"/>
      <c r="J203" s="253"/>
      <c r="K203" s="253"/>
      <c r="L203" s="257"/>
      <c r="M203" s="258"/>
      <c r="N203" s="259"/>
      <c r="O203" s="259"/>
      <c r="P203" s="259"/>
      <c r="Q203" s="259"/>
      <c r="R203" s="259"/>
      <c r="S203" s="259"/>
      <c r="T203" s="260"/>
      <c r="AT203" s="261" t="s">
        <v>145</v>
      </c>
      <c r="AU203" s="261" t="s">
        <v>87</v>
      </c>
      <c r="AV203" s="15" t="s">
        <v>85</v>
      </c>
      <c r="AW203" s="15" t="s">
        <v>34</v>
      </c>
      <c r="AX203" s="15" t="s">
        <v>77</v>
      </c>
      <c r="AY203" s="261" t="s">
        <v>133</v>
      </c>
    </row>
    <row r="204" spans="1:65" s="13" customFormat="1" ht="22.5">
      <c r="B204" s="220"/>
      <c r="C204" s="221"/>
      <c r="D204" s="216" t="s">
        <v>145</v>
      </c>
      <c r="E204" s="222" t="s">
        <v>1</v>
      </c>
      <c r="F204" s="223" t="s">
        <v>263</v>
      </c>
      <c r="G204" s="221"/>
      <c r="H204" s="224">
        <v>167.61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145</v>
      </c>
      <c r="AU204" s="230" t="s">
        <v>87</v>
      </c>
      <c r="AV204" s="13" t="s">
        <v>87</v>
      </c>
      <c r="AW204" s="13" t="s">
        <v>34</v>
      </c>
      <c r="AX204" s="13" t="s">
        <v>85</v>
      </c>
      <c r="AY204" s="230" t="s">
        <v>133</v>
      </c>
    </row>
    <row r="205" spans="1:65" s="2" customFormat="1" ht="21.75" customHeight="1">
      <c r="A205" s="34"/>
      <c r="B205" s="35"/>
      <c r="C205" s="203" t="s">
        <v>264</v>
      </c>
      <c r="D205" s="203" t="s">
        <v>136</v>
      </c>
      <c r="E205" s="204" t="s">
        <v>265</v>
      </c>
      <c r="F205" s="205" t="s">
        <v>266</v>
      </c>
      <c r="G205" s="206" t="s">
        <v>267</v>
      </c>
      <c r="H205" s="207">
        <v>86.93</v>
      </c>
      <c r="I205" s="208"/>
      <c r="J205" s="209">
        <f>ROUND(I205*H205,2)</f>
        <v>0</v>
      </c>
      <c r="K205" s="205" t="s">
        <v>140</v>
      </c>
      <c r="L205" s="39"/>
      <c r="M205" s="210" t="s">
        <v>1</v>
      </c>
      <c r="N205" s="211" t="s">
        <v>42</v>
      </c>
      <c r="O205" s="71"/>
      <c r="P205" s="212">
        <f>O205*H205</f>
        <v>0</v>
      </c>
      <c r="Q205" s="212">
        <v>8.0000000000000007E-5</v>
      </c>
      <c r="R205" s="212">
        <f>Q205*H205</f>
        <v>6.9544000000000012E-3</v>
      </c>
      <c r="S205" s="212">
        <v>0</v>
      </c>
      <c r="T205" s="21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4" t="s">
        <v>141</v>
      </c>
      <c r="AT205" s="214" t="s">
        <v>136</v>
      </c>
      <c r="AU205" s="214" t="s">
        <v>87</v>
      </c>
      <c r="AY205" s="17" t="s">
        <v>133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7" t="s">
        <v>85</v>
      </c>
      <c r="BK205" s="215">
        <f>ROUND(I205*H205,2)</f>
        <v>0</v>
      </c>
      <c r="BL205" s="17" t="s">
        <v>141</v>
      </c>
      <c r="BM205" s="214" t="s">
        <v>268</v>
      </c>
    </row>
    <row r="206" spans="1:65" s="2" customFormat="1" ht="19.5">
      <c r="A206" s="34"/>
      <c r="B206" s="35"/>
      <c r="C206" s="36"/>
      <c r="D206" s="216" t="s">
        <v>143</v>
      </c>
      <c r="E206" s="36"/>
      <c r="F206" s="217" t="s">
        <v>269</v>
      </c>
      <c r="G206" s="36"/>
      <c r="H206" s="36"/>
      <c r="I206" s="115"/>
      <c r="J206" s="36"/>
      <c r="K206" s="36"/>
      <c r="L206" s="39"/>
      <c r="M206" s="218"/>
      <c r="N206" s="219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143</v>
      </c>
      <c r="AU206" s="17" t="s">
        <v>87</v>
      </c>
    </row>
    <row r="207" spans="1:65" s="13" customFormat="1" ht="11.25">
      <c r="B207" s="220"/>
      <c r="C207" s="221"/>
      <c r="D207" s="216" t="s">
        <v>145</v>
      </c>
      <c r="E207" s="222" t="s">
        <v>1</v>
      </c>
      <c r="F207" s="223" t="s">
        <v>270</v>
      </c>
      <c r="G207" s="221"/>
      <c r="H207" s="224">
        <v>36.04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145</v>
      </c>
      <c r="AU207" s="230" t="s">
        <v>87</v>
      </c>
      <c r="AV207" s="13" t="s">
        <v>87</v>
      </c>
      <c r="AW207" s="13" t="s">
        <v>34</v>
      </c>
      <c r="AX207" s="13" t="s">
        <v>77</v>
      </c>
      <c r="AY207" s="230" t="s">
        <v>133</v>
      </c>
    </row>
    <row r="208" spans="1:65" s="13" customFormat="1" ht="11.25">
      <c r="B208" s="220"/>
      <c r="C208" s="221"/>
      <c r="D208" s="216" t="s">
        <v>145</v>
      </c>
      <c r="E208" s="222" t="s">
        <v>1</v>
      </c>
      <c r="F208" s="223" t="s">
        <v>271</v>
      </c>
      <c r="G208" s="221"/>
      <c r="H208" s="224">
        <v>20.149999999999999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145</v>
      </c>
      <c r="AU208" s="230" t="s">
        <v>87</v>
      </c>
      <c r="AV208" s="13" t="s">
        <v>87</v>
      </c>
      <c r="AW208" s="13" t="s">
        <v>34</v>
      </c>
      <c r="AX208" s="13" t="s">
        <v>77</v>
      </c>
      <c r="AY208" s="230" t="s">
        <v>133</v>
      </c>
    </row>
    <row r="209" spans="1:65" s="13" customFormat="1" ht="11.25">
      <c r="B209" s="220"/>
      <c r="C209" s="221"/>
      <c r="D209" s="216" t="s">
        <v>145</v>
      </c>
      <c r="E209" s="222" t="s">
        <v>1</v>
      </c>
      <c r="F209" s="223" t="s">
        <v>272</v>
      </c>
      <c r="G209" s="221"/>
      <c r="H209" s="224">
        <v>30.74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145</v>
      </c>
      <c r="AU209" s="230" t="s">
        <v>87</v>
      </c>
      <c r="AV209" s="13" t="s">
        <v>87</v>
      </c>
      <c r="AW209" s="13" t="s">
        <v>34</v>
      </c>
      <c r="AX209" s="13" t="s">
        <v>77</v>
      </c>
      <c r="AY209" s="230" t="s">
        <v>133</v>
      </c>
    </row>
    <row r="210" spans="1:65" s="14" customFormat="1" ht="11.25">
      <c r="B210" s="241"/>
      <c r="C210" s="242"/>
      <c r="D210" s="216" t="s">
        <v>145</v>
      </c>
      <c r="E210" s="243" t="s">
        <v>1</v>
      </c>
      <c r="F210" s="244" t="s">
        <v>160</v>
      </c>
      <c r="G210" s="242"/>
      <c r="H210" s="245">
        <v>86.93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AT210" s="251" t="s">
        <v>145</v>
      </c>
      <c r="AU210" s="251" t="s">
        <v>87</v>
      </c>
      <c r="AV210" s="14" t="s">
        <v>141</v>
      </c>
      <c r="AW210" s="14" t="s">
        <v>34</v>
      </c>
      <c r="AX210" s="14" t="s">
        <v>85</v>
      </c>
      <c r="AY210" s="251" t="s">
        <v>133</v>
      </c>
    </row>
    <row r="211" spans="1:65" s="2" customFormat="1" ht="21.75" customHeight="1">
      <c r="A211" s="34"/>
      <c r="B211" s="35"/>
      <c r="C211" s="203" t="s">
        <v>7</v>
      </c>
      <c r="D211" s="203" t="s">
        <v>136</v>
      </c>
      <c r="E211" s="204" t="s">
        <v>273</v>
      </c>
      <c r="F211" s="205" t="s">
        <v>274</v>
      </c>
      <c r="G211" s="206" t="s">
        <v>267</v>
      </c>
      <c r="H211" s="207">
        <v>28.445</v>
      </c>
      <c r="I211" s="208"/>
      <c r="J211" s="209">
        <f>ROUND(I211*H211,2)</f>
        <v>0</v>
      </c>
      <c r="K211" s="205" t="s">
        <v>140</v>
      </c>
      <c r="L211" s="39"/>
      <c r="M211" s="210" t="s">
        <v>1</v>
      </c>
      <c r="N211" s="211" t="s">
        <v>42</v>
      </c>
      <c r="O211" s="71"/>
      <c r="P211" s="212">
        <f>O211*H211</f>
        <v>0</v>
      </c>
      <c r="Q211" s="212">
        <v>2.1000000000000001E-4</v>
      </c>
      <c r="R211" s="212">
        <f>Q211*H211</f>
        <v>5.9734499999999999E-3</v>
      </c>
      <c r="S211" s="212">
        <v>0</v>
      </c>
      <c r="T211" s="21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4" t="s">
        <v>141</v>
      </c>
      <c r="AT211" s="214" t="s">
        <v>136</v>
      </c>
      <c r="AU211" s="214" t="s">
        <v>87</v>
      </c>
      <c r="AY211" s="17" t="s">
        <v>133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7" t="s">
        <v>85</v>
      </c>
      <c r="BK211" s="215">
        <f>ROUND(I211*H211,2)</f>
        <v>0</v>
      </c>
      <c r="BL211" s="17" t="s">
        <v>141</v>
      </c>
      <c r="BM211" s="214" t="s">
        <v>275</v>
      </c>
    </row>
    <row r="212" spans="1:65" s="2" customFormat="1" ht="19.5">
      <c r="A212" s="34"/>
      <c r="B212" s="35"/>
      <c r="C212" s="36"/>
      <c r="D212" s="216" t="s">
        <v>143</v>
      </c>
      <c r="E212" s="36"/>
      <c r="F212" s="217" t="s">
        <v>276</v>
      </c>
      <c r="G212" s="36"/>
      <c r="H212" s="36"/>
      <c r="I212" s="115"/>
      <c r="J212" s="36"/>
      <c r="K212" s="36"/>
      <c r="L212" s="39"/>
      <c r="M212" s="218"/>
      <c r="N212" s="219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143</v>
      </c>
      <c r="AU212" s="17" t="s">
        <v>87</v>
      </c>
    </row>
    <row r="213" spans="1:65" s="2" customFormat="1" ht="21.75" customHeight="1">
      <c r="A213" s="34"/>
      <c r="B213" s="35"/>
      <c r="C213" s="203" t="s">
        <v>277</v>
      </c>
      <c r="D213" s="203" t="s">
        <v>136</v>
      </c>
      <c r="E213" s="204" t="s">
        <v>278</v>
      </c>
      <c r="F213" s="205" t="s">
        <v>279</v>
      </c>
      <c r="G213" s="206" t="s">
        <v>267</v>
      </c>
      <c r="H213" s="207">
        <v>28.445</v>
      </c>
      <c r="I213" s="208"/>
      <c r="J213" s="209">
        <f>ROUND(I213*H213,2)</f>
        <v>0</v>
      </c>
      <c r="K213" s="205" t="s">
        <v>140</v>
      </c>
      <c r="L213" s="39"/>
      <c r="M213" s="210" t="s">
        <v>1</v>
      </c>
      <c r="N213" s="211" t="s">
        <v>42</v>
      </c>
      <c r="O213" s="71"/>
      <c r="P213" s="212">
        <f>O213*H213</f>
        <v>0</v>
      </c>
      <c r="Q213" s="212">
        <v>1.0000000000000001E-5</v>
      </c>
      <c r="R213" s="212">
        <f>Q213*H213</f>
        <v>2.8445E-4</v>
      </c>
      <c r="S213" s="212">
        <v>0</v>
      </c>
      <c r="T213" s="21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4" t="s">
        <v>141</v>
      </c>
      <c r="AT213" s="214" t="s">
        <v>136</v>
      </c>
      <c r="AU213" s="214" t="s">
        <v>87</v>
      </c>
      <c r="AY213" s="17" t="s">
        <v>133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7" t="s">
        <v>85</v>
      </c>
      <c r="BK213" s="215">
        <f>ROUND(I213*H213,2)</f>
        <v>0</v>
      </c>
      <c r="BL213" s="17" t="s">
        <v>141</v>
      </c>
      <c r="BM213" s="214" t="s">
        <v>280</v>
      </c>
    </row>
    <row r="214" spans="1:65" s="2" customFormat="1" ht="29.25">
      <c r="A214" s="34"/>
      <c r="B214" s="35"/>
      <c r="C214" s="36"/>
      <c r="D214" s="216" t="s">
        <v>143</v>
      </c>
      <c r="E214" s="36"/>
      <c r="F214" s="217" t="s">
        <v>281</v>
      </c>
      <c r="G214" s="36"/>
      <c r="H214" s="36"/>
      <c r="I214" s="115"/>
      <c r="J214" s="36"/>
      <c r="K214" s="36"/>
      <c r="L214" s="39"/>
      <c r="M214" s="218"/>
      <c r="N214" s="219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143</v>
      </c>
      <c r="AU214" s="17" t="s">
        <v>87</v>
      </c>
    </row>
    <row r="215" spans="1:65" s="13" customFormat="1" ht="11.25">
      <c r="B215" s="220"/>
      <c r="C215" s="221"/>
      <c r="D215" s="216" t="s">
        <v>145</v>
      </c>
      <c r="E215" s="222" t="s">
        <v>1</v>
      </c>
      <c r="F215" s="223" t="s">
        <v>282</v>
      </c>
      <c r="G215" s="221"/>
      <c r="H215" s="224">
        <v>16.940000000000001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145</v>
      </c>
      <c r="AU215" s="230" t="s">
        <v>87</v>
      </c>
      <c r="AV215" s="13" t="s">
        <v>87</v>
      </c>
      <c r="AW215" s="13" t="s">
        <v>34</v>
      </c>
      <c r="AX215" s="13" t="s">
        <v>77</v>
      </c>
      <c r="AY215" s="230" t="s">
        <v>133</v>
      </c>
    </row>
    <row r="216" spans="1:65" s="13" customFormat="1" ht="11.25">
      <c r="B216" s="220"/>
      <c r="C216" s="221"/>
      <c r="D216" s="216" t="s">
        <v>145</v>
      </c>
      <c r="E216" s="222" t="s">
        <v>1</v>
      </c>
      <c r="F216" s="223" t="s">
        <v>283</v>
      </c>
      <c r="G216" s="221"/>
      <c r="H216" s="224">
        <v>7.48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145</v>
      </c>
      <c r="AU216" s="230" t="s">
        <v>87</v>
      </c>
      <c r="AV216" s="13" t="s">
        <v>87</v>
      </c>
      <c r="AW216" s="13" t="s">
        <v>34</v>
      </c>
      <c r="AX216" s="13" t="s">
        <v>77</v>
      </c>
      <c r="AY216" s="230" t="s">
        <v>133</v>
      </c>
    </row>
    <row r="217" spans="1:65" s="13" customFormat="1" ht="11.25">
      <c r="B217" s="220"/>
      <c r="C217" s="221"/>
      <c r="D217" s="216" t="s">
        <v>145</v>
      </c>
      <c r="E217" s="222" t="s">
        <v>1</v>
      </c>
      <c r="F217" s="223" t="s">
        <v>284</v>
      </c>
      <c r="G217" s="221"/>
      <c r="H217" s="224">
        <v>4.0250000000000004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145</v>
      </c>
      <c r="AU217" s="230" t="s">
        <v>87</v>
      </c>
      <c r="AV217" s="13" t="s">
        <v>87</v>
      </c>
      <c r="AW217" s="13" t="s">
        <v>34</v>
      </c>
      <c r="AX217" s="13" t="s">
        <v>77</v>
      </c>
      <c r="AY217" s="230" t="s">
        <v>133</v>
      </c>
    </row>
    <row r="218" spans="1:65" s="14" customFormat="1" ht="11.25">
      <c r="B218" s="241"/>
      <c r="C218" s="242"/>
      <c r="D218" s="216" t="s">
        <v>145</v>
      </c>
      <c r="E218" s="243" t="s">
        <v>1</v>
      </c>
      <c r="F218" s="244" t="s">
        <v>160</v>
      </c>
      <c r="G218" s="242"/>
      <c r="H218" s="245">
        <v>28.445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145</v>
      </c>
      <c r="AU218" s="251" t="s">
        <v>87</v>
      </c>
      <c r="AV218" s="14" t="s">
        <v>141</v>
      </c>
      <c r="AW218" s="14" t="s">
        <v>34</v>
      </c>
      <c r="AX218" s="14" t="s">
        <v>85</v>
      </c>
      <c r="AY218" s="251" t="s">
        <v>133</v>
      </c>
    </row>
    <row r="219" spans="1:65" s="2" customFormat="1" ht="21.75" customHeight="1">
      <c r="A219" s="34"/>
      <c r="B219" s="35"/>
      <c r="C219" s="203" t="s">
        <v>285</v>
      </c>
      <c r="D219" s="203" t="s">
        <v>136</v>
      </c>
      <c r="E219" s="204" t="s">
        <v>286</v>
      </c>
      <c r="F219" s="205" t="s">
        <v>287</v>
      </c>
      <c r="G219" s="206" t="s">
        <v>139</v>
      </c>
      <c r="H219" s="207">
        <v>2</v>
      </c>
      <c r="I219" s="208"/>
      <c r="J219" s="209">
        <f>ROUND(I219*H219,2)</f>
        <v>0</v>
      </c>
      <c r="K219" s="205" t="s">
        <v>140</v>
      </c>
      <c r="L219" s="39"/>
      <c r="M219" s="210" t="s">
        <v>1</v>
      </c>
      <c r="N219" s="211" t="s">
        <v>42</v>
      </c>
      <c r="O219" s="71"/>
      <c r="P219" s="212">
        <f>O219*H219</f>
        <v>0</v>
      </c>
      <c r="Q219" s="212">
        <v>1.7770000000000001E-2</v>
      </c>
      <c r="R219" s="212">
        <f>Q219*H219</f>
        <v>3.5540000000000002E-2</v>
      </c>
      <c r="S219" s="212">
        <v>0</v>
      </c>
      <c r="T219" s="21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4" t="s">
        <v>141</v>
      </c>
      <c r="AT219" s="214" t="s">
        <v>136</v>
      </c>
      <c r="AU219" s="214" t="s">
        <v>87</v>
      </c>
      <c r="AY219" s="17" t="s">
        <v>133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7" t="s">
        <v>85</v>
      </c>
      <c r="BK219" s="215">
        <f>ROUND(I219*H219,2)</f>
        <v>0</v>
      </c>
      <c r="BL219" s="17" t="s">
        <v>141</v>
      </c>
      <c r="BM219" s="214" t="s">
        <v>288</v>
      </c>
    </row>
    <row r="220" spans="1:65" s="2" customFormat="1" ht="29.25">
      <c r="A220" s="34"/>
      <c r="B220" s="35"/>
      <c r="C220" s="36"/>
      <c r="D220" s="216" t="s">
        <v>143</v>
      </c>
      <c r="E220" s="36"/>
      <c r="F220" s="217" t="s">
        <v>289</v>
      </c>
      <c r="G220" s="36"/>
      <c r="H220" s="36"/>
      <c r="I220" s="115"/>
      <c r="J220" s="36"/>
      <c r="K220" s="36"/>
      <c r="L220" s="39"/>
      <c r="M220" s="218"/>
      <c r="N220" s="219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143</v>
      </c>
      <c r="AU220" s="17" t="s">
        <v>87</v>
      </c>
    </row>
    <row r="221" spans="1:65" s="2" customFormat="1" ht="21.75" customHeight="1">
      <c r="A221" s="34"/>
      <c r="B221" s="35"/>
      <c r="C221" s="231" t="s">
        <v>290</v>
      </c>
      <c r="D221" s="231" t="s">
        <v>147</v>
      </c>
      <c r="E221" s="232" t="s">
        <v>291</v>
      </c>
      <c r="F221" s="233" t="s">
        <v>292</v>
      </c>
      <c r="G221" s="234" t="s">
        <v>139</v>
      </c>
      <c r="H221" s="235">
        <v>2</v>
      </c>
      <c r="I221" s="236"/>
      <c r="J221" s="237">
        <f>ROUND(I221*H221,2)</f>
        <v>0</v>
      </c>
      <c r="K221" s="233" t="s">
        <v>1</v>
      </c>
      <c r="L221" s="238"/>
      <c r="M221" s="239" t="s">
        <v>1</v>
      </c>
      <c r="N221" s="240" t="s">
        <v>42</v>
      </c>
      <c r="O221" s="71"/>
      <c r="P221" s="212">
        <f>O221*H221</f>
        <v>0</v>
      </c>
      <c r="Q221" s="212">
        <v>1.389E-2</v>
      </c>
      <c r="R221" s="212">
        <f>Q221*H221</f>
        <v>2.7779999999999999E-2</v>
      </c>
      <c r="S221" s="212">
        <v>0</v>
      </c>
      <c r="T221" s="21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4" t="s">
        <v>150</v>
      </c>
      <c r="AT221" s="214" t="s">
        <v>147</v>
      </c>
      <c r="AU221" s="214" t="s">
        <v>87</v>
      </c>
      <c r="AY221" s="17" t="s">
        <v>133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7" t="s">
        <v>85</v>
      </c>
      <c r="BK221" s="215">
        <f>ROUND(I221*H221,2)</f>
        <v>0</v>
      </c>
      <c r="BL221" s="17" t="s">
        <v>141</v>
      </c>
      <c r="BM221" s="214" t="s">
        <v>293</v>
      </c>
    </row>
    <row r="222" spans="1:65" s="2" customFormat="1" ht="11.25">
      <c r="A222" s="34"/>
      <c r="B222" s="35"/>
      <c r="C222" s="36"/>
      <c r="D222" s="216" t="s">
        <v>143</v>
      </c>
      <c r="E222" s="36"/>
      <c r="F222" s="217" t="s">
        <v>294</v>
      </c>
      <c r="G222" s="36"/>
      <c r="H222" s="36"/>
      <c r="I222" s="115"/>
      <c r="J222" s="36"/>
      <c r="K222" s="36"/>
      <c r="L222" s="39"/>
      <c r="M222" s="218"/>
      <c r="N222" s="219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143</v>
      </c>
      <c r="AU222" s="17" t="s">
        <v>87</v>
      </c>
    </row>
    <row r="223" spans="1:65" s="2" customFormat="1" ht="21.75" customHeight="1">
      <c r="A223" s="34"/>
      <c r="B223" s="35"/>
      <c r="C223" s="231" t="s">
        <v>295</v>
      </c>
      <c r="D223" s="231" t="s">
        <v>147</v>
      </c>
      <c r="E223" s="232" t="s">
        <v>296</v>
      </c>
      <c r="F223" s="233" t="s">
        <v>294</v>
      </c>
      <c r="G223" s="234" t="s">
        <v>139</v>
      </c>
      <c r="H223" s="235">
        <v>2</v>
      </c>
      <c r="I223" s="236"/>
      <c r="J223" s="237">
        <f>ROUND(I223*H223,2)</f>
        <v>0</v>
      </c>
      <c r="K223" s="233" t="s">
        <v>140</v>
      </c>
      <c r="L223" s="238"/>
      <c r="M223" s="239" t="s">
        <v>1</v>
      </c>
      <c r="N223" s="240" t="s">
        <v>42</v>
      </c>
      <c r="O223" s="71"/>
      <c r="P223" s="212">
        <f>O223*H223</f>
        <v>0</v>
      </c>
      <c r="Q223" s="212">
        <v>1.389E-2</v>
      </c>
      <c r="R223" s="212">
        <f>Q223*H223</f>
        <v>2.7779999999999999E-2</v>
      </c>
      <c r="S223" s="212">
        <v>0</v>
      </c>
      <c r="T223" s="21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4" t="s">
        <v>150</v>
      </c>
      <c r="AT223" s="214" t="s">
        <v>147</v>
      </c>
      <c r="AU223" s="214" t="s">
        <v>87</v>
      </c>
      <c r="AY223" s="17" t="s">
        <v>133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7" t="s">
        <v>85</v>
      </c>
      <c r="BK223" s="215">
        <f>ROUND(I223*H223,2)</f>
        <v>0</v>
      </c>
      <c r="BL223" s="17" t="s">
        <v>141</v>
      </c>
      <c r="BM223" s="214" t="s">
        <v>297</v>
      </c>
    </row>
    <row r="224" spans="1:65" s="2" customFormat="1" ht="11.25">
      <c r="A224" s="34"/>
      <c r="B224" s="35"/>
      <c r="C224" s="36"/>
      <c r="D224" s="216" t="s">
        <v>143</v>
      </c>
      <c r="E224" s="36"/>
      <c r="F224" s="217" t="s">
        <v>294</v>
      </c>
      <c r="G224" s="36"/>
      <c r="H224" s="36"/>
      <c r="I224" s="115"/>
      <c r="J224" s="36"/>
      <c r="K224" s="36"/>
      <c r="L224" s="39"/>
      <c r="M224" s="218"/>
      <c r="N224" s="219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143</v>
      </c>
      <c r="AU224" s="17" t="s">
        <v>87</v>
      </c>
    </row>
    <row r="225" spans="1:65" s="2" customFormat="1" ht="21.75" customHeight="1">
      <c r="A225" s="34"/>
      <c r="B225" s="35"/>
      <c r="C225" s="203" t="s">
        <v>298</v>
      </c>
      <c r="D225" s="203" t="s">
        <v>136</v>
      </c>
      <c r="E225" s="204" t="s">
        <v>299</v>
      </c>
      <c r="F225" s="205" t="s">
        <v>300</v>
      </c>
      <c r="G225" s="206" t="s">
        <v>139</v>
      </c>
      <c r="H225" s="207">
        <v>2</v>
      </c>
      <c r="I225" s="208"/>
      <c r="J225" s="209">
        <f>ROUND(I225*H225,2)</f>
        <v>0</v>
      </c>
      <c r="K225" s="205" t="s">
        <v>140</v>
      </c>
      <c r="L225" s="39"/>
      <c r="M225" s="210" t="s">
        <v>1</v>
      </c>
      <c r="N225" s="211" t="s">
        <v>42</v>
      </c>
      <c r="O225" s="71"/>
      <c r="P225" s="212">
        <f>O225*H225</f>
        <v>0</v>
      </c>
      <c r="Q225" s="212">
        <v>0.44169999999999998</v>
      </c>
      <c r="R225" s="212">
        <f>Q225*H225</f>
        <v>0.88339999999999996</v>
      </c>
      <c r="S225" s="212">
        <v>0</v>
      </c>
      <c r="T225" s="21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4" t="s">
        <v>141</v>
      </c>
      <c r="AT225" s="214" t="s">
        <v>136</v>
      </c>
      <c r="AU225" s="214" t="s">
        <v>87</v>
      </c>
      <c r="AY225" s="17" t="s">
        <v>133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7" t="s">
        <v>85</v>
      </c>
      <c r="BK225" s="215">
        <f>ROUND(I225*H225,2)</f>
        <v>0</v>
      </c>
      <c r="BL225" s="17" t="s">
        <v>141</v>
      </c>
      <c r="BM225" s="214" t="s">
        <v>301</v>
      </c>
    </row>
    <row r="226" spans="1:65" s="2" customFormat="1" ht="29.25">
      <c r="A226" s="34"/>
      <c r="B226" s="35"/>
      <c r="C226" s="36"/>
      <c r="D226" s="216" t="s">
        <v>143</v>
      </c>
      <c r="E226" s="36"/>
      <c r="F226" s="217" t="s">
        <v>302</v>
      </c>
      <c r="G226" s="36"/>
      <c r="H226" s="36"/>
      <c r="I226" s="115"/>
      <c r="J226" s="36"/>
      <c r="K226" s="36"/>
      <c r="L226" s="39"/>
      <c r="M226" s="218"/>
      <c r="N226" s="219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143</v>
      </c>
      <c r="AU226" s="17" t="s">
        <v>87</v>
      </c>
    </row>
    <row r="227" spans="1:65" s="12" customFormat="1" ht="22.9" customHeight="1">
      <c r="B227" s="187"/>
      <c r="C227" s="188"/>
      <c r="D227" s="189" t="s">
        <v>76</v>
      </c>
      <c r="E227" s="201" t="s">
        <v>191</v>
      </c>
      <c r="F227" s="201" t="s">
        <v>303</v>
      </c>
      <c r="G227" s="188"/>
      <c r="H227" s="188"/>
      <c r="I227" s="191"/>
      <c r="J227" s="202">
        <f>BK227</f>
        <v>0</v>
      </c>
      <c r="K227" s="188"/>
      <c r="L227" s="193"/>
      <c r="M227" s="194"/>
      <c r="N227" s="195"/>
      <c r="O227" s="195"/>
      <c r="P227" s="196">
        <f>SUM(P228:P319)</f>
        <v>0</v>
      </c>
      <c r="Q227" s="195"/>
      <c r="R227" s="196">
        <f>SUM(R228:R319)</f>
        <v>6.629612E-2</v>
      </c>
      <c r="S227" s="195"/>
      <c r="T227" s="197">
        <f>SUM(T228:T319)</f>
        <v>33.032466999999997</v>
      </c>
      <c r="AR227" s="198" t="s">
        <v>85</v>
      </c>
      <c r="AT227" s="199" t="s">
        <v>76</v>
      </c>
      <c r="AU227" s="199" t="s">
        <v>85</v>
      </c>
      <c r="AY227" s="198" t="s">
        <v>133</v>
      </c>
      <c r="BK227" s="200">
        <f>SUM(BK228:BK319)</f>
        <v>0</v>
      </c>
    </row>
    <row r="228" spans="1:65" s="2" customFormat="1" ht="21.75" customHeight="1">
      <c r="A228" s="34"/>
      <c r="B228" s="35"/>
      <c r="C228" s="203" t="s">
        <v>304</v>
      </c>
      <c r="D228" s="203" t="s">
        <v>136</v>
      </c>
      <c r="E228" s="204" t="s">
        <v>305</v>
      </c>
      <c r="F228" s="205" t="s">
        <v>306</v>
      </c>
      <c r="G228" s="206" t="s">
        <v>154</v>
      </c>
      <c r="H228" s="207">
        <v>182.56</v>
      </c>
      <c r="I228" s="208"/>
      <c r="J228" s="209">
        <f>ROUND(I228*H228,2)</f>
        <v>0</v>
      </c>
      <c r="K228" s="205" t="s">
        <v>140</v>
      </c>
      <c r="L228" s="39"/>
      <c r="M228" s="210" t="s">
        <v>1</v>
      </c>
      <c r="N228" s="211" t="s">
        <v>42</v>
      </c>
      <c r="O228" s="71"/>
      <c r="P228" s="212">
        <f>O228*H228</f>
        <v>0</v>
      </c>
      <c r="Q228" s="212">
        <v>1.2999999999999999E-4</v>
      </c>
      <c r="R228" s="212">
        <f>Q228*H228</f>
        <v>2.3732799999999998E-2</v>
      </c>
      <c r="S228" s="212">
        <v>0</v>
      </c>
      <c r="T228" s="21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4" t="s">
        <v>141</v>
      </c>
      <c r="AT228" s="214" t="s">
        <v>136</v>
      </c>
      <c r="AU228" s="214" t="s">
        <v>87</v>
      </c>
      <c r="AY228" s="17" t="s">
        <v>133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7" t="s">
        <v>85</v>
      </c>
      <c r="BK228" s="215">
        <f>ROUND(I228*H228,2)</f>
        <v>0</v>
      </c>
      <c r="BL228" s="17" t="s">
        <v>141</v>
      </c>
      <c r="BM228" s="214" t="s">
        <v>307</v>
      </c>
    </row>
    <row r="229" spans="1:65" s="2" customFormat="1" ht="19.5">
      <c r="A229" s="34"/>
      <c r="B229" s="35"/>
      <c r="C229" s="36"/>
      <c r="D229" s="216" t="s">
        <v>143</v>
      </c>
      <c r="E229" s="36"/>
      <c r="F229" s="217" t="s">
        <v>308</v>
      </c>
      <c r="G229" s="36"/>
      <c r="H229" s="36"/>
      <c r="I229" s="115"/>
      <c r="J229" s="36"/>
      <c r="K229" s="36"/>
      <c r="L229" s="39"/>
      <c r="M229" s="218"/>
      <c r="N229" s="219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143</v>
      </c>
      <c r="AU229" s="17" t="s">
        <v>87</v>
      </c>
    </row>
    <row r="230" spans="1:65" s="13" customFormat="1" ht="11.25">
      <c r="B230" s="220"/>
      <c r="C230" s="221"/>
      <c r="D230" s="216" t="s">
        <v>145</v>
      </c>
      <c r="E230" s="222" t="s">
        <v>1</v>
      </c>
      <c r="F230" s="223" t="s">
        <v>309</v>
      </c>
      <c r="G230" s="221"/>
      <c r="H230" s="224">
        <v>73.150000000000006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145</v>
      </c>
      <c r="AU230" s="230" t="s">
        <v>87</v>
      </c>
      <c r="AV230" s="13" t="s">
        <v>87</v>
      </c>
      <c r="AW230" s="13" t="s">
        <v>34</v>
      </c>
      <c r="AX230" s="13" t="s">
        <v>77</v>
      </c>
      <c r="AY230" s="230" t="s">
        <v>133</v>
      </c>
    </row>
    <row r="231" spans="1:65" s="13" customFormat="1" ht="11.25">
      <c r="B231" s="220"/>
      <c r="C231" s="221"/>
      <c r="D231" s="216" t="s">
        <v>145</v>
      </c>
      <c r="E231" s="222" t="s">
        <v>1</v>
      </c>
      <c r="F231" s="223" t="s">
        <v>310</v>
      </c>
      <c r="G231" s="221"/>
      <c r="H231" s="224">
        <v>15.4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145</v>
      </c>
      <c r="AU231" s="230" t="s">
        <v>87</v>
      </c>
      <c r="AV231" s="13" t="s">
        <v>87</v>
      </c>
      <c r="AW231" s="13" t="s">
        <v>34</v>
      </c>
      <c r="AX231" s="13" t="s">
        <v>77</v>
      </c>
      <c r="AY231" s="230" t="s">
        <v>133</v>
      </c>
    </row>
    <row r="232" spans="1:65" s="13" customFormat="1" ht="11.25">
      <c r="B232" s="220"/>
      <c r="C232" s="221"/>
      <c r="D232" s="216" t="s">
        <v>145</v>
      </c>
      <c r="E232" s="222" t="s">
        <v>1</v>
      </c>
      <c r="F232" s="223" t="s">
        <v>311</v>
      </c>
      <c r="G232" s="221"/>
      <c r="H232" s="224">
        <v>15.96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145</v>
      </c>
      <c r="AU232" s="230" t="s">
        <v>87</v>
      </c>
      <c r="AV232" s="13" t="s">
        <v>87</v>
      </c>
      <c r="AW232" s="13" t="s">
        <v>34</v>
      </c>
      <c r="AX232" s="13" t="s">
        <v>77</v>
      </c>
      <c r="AY232" s="230" t="s">
        <v>133</v>
      </c>
    </row>
    <row r="233" spans="1:65" s="13" customFormat="1" ht="11.25">
      <c r="B233" s="220"/>
      <c r="C233" s="221"/>
      <c r="D233" s="216" t="s">
        <v>145</v>
      </c>
      <c r="E233" s="222" t="s">
        <v>1</v>
      </c>
      <c r="F233" s="223" t="s">
        <v>312</v>
      </c>
      <c r="G233" s="221"/>
      <c r="H233" s="224">
        <v>55.8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145</v>
      </c>
      <c r="AU233" s="230" t="s">
        <v>87</v>
      </c>
      <c r="AV233" s="13" t="s">
        <v>87</v>
      </c>
      <c r="AW233" s="13" t="s">
        <v>34</v>
      </c>
      <c r="AX233" s="13" t="s">
        <v>77</v>
      </c>
      <c r="AY233" s="230" t="s">
        <v>133</v>
      </c>
    </row>
    <row r="234" spans="1:65" s="13" customFormat="1" ht="11.25">
      <c r="B234" s="220"/>
      <c r="C234" s="221"/>
      <c r="D234" s="216" t="s">
        <v>145</v>
      </c>
      <c r="E234" s="222" t="s">
        <v>1</v>
      </c>
      <c r="F234" s="223" t="s">
        <v>313</v>
      </c>
      <c r="G234" s="221"/>
      <c r="H234" s="224">
        <v>22.25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145</v>
      </c>
      <c r="AU234" s="230" t="s">
        <v>87</v>
      </c>
      <c r="AV234" s="13" t="s">
        <v>87</v>
      </c>
      <c r="AW234" s="13" t="s">
        <v>34</v>
      </c>
      <c r="AX234" s="13" t="s">
        <v>77</v>
      </c>
      <c r="AY234" s="230" t="s">
        <v>133</v>
      </c>
    </row>
    <row r="235" spans="1:65" s="14" customFormat="1" ht="11.25">
      <c r="B235" s="241"/>
      <c r="C235" s="242"/>
      <c r="D235" s="216" t="s">
        <v>145</v>
      </c>
      <c r="E235" s="243" t="s">
        <v>1</v>
      </c>
      <c r="F235" s="244" t="s">
        <v>160</v>
      </c>
      <c r="G235" s="242"/>
      <c r="H235" s="245">
        <v>182.56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AT235" s="251" t="s">
        <v>145</v>
      </c>
      <c r="AU235" s="251" t="s">
        <v>87</v>
      </c>
      <c r="AV235" s="14" t="s">
        <v>141</v>
      </c>
      <c r="AW235" s="14" t="s">
        <v>34</v>
      </c>
      <c r="AX235" s="14" t="s">
        <v>85</v>
      </c>
      <c r="AY235" s="251" t="s">
        <v>133</v>
      </c>
    </row>
    <row r="236" spans="1:65" s="2" customFormat="1" ht="21.75" customHeight="1">
      <c r="A236" s="34"/>
      <c r="B236" s="35"/>
      <c r="C236" s="203" t="s">
        <v>314</v>
      </c>
      <c r="D236" s="203" t="s">
        <v>136</v>
      </c>
      <c r="E236" s="204" t="s">
        <v>315</v>
      </c>
      <c r="F236" s="205" t="s">
        <v>316</v>
      </c>
      <c r="G236" s="206" t="s">
        <v>154</v>
      </c>
      <c r="H236" s="207">
        <v>182.56</v>
      </c>
      <c r="I236" s="208"/>
      <c r="J236" s="209">
        <f>ROUND(I236*H236,2)</f>
        <v>0</v>
      </c>
      <c r="K236" s="205" t="s">
        <v>140</v>
      </c>
      <c r="L236" s="39"/>
      <c r="M236" s="210" t="s">
        <v>1</v>
      </c>
      <c r="N236" s="211" t="s">
        <v>42</v>
      </c>
      <c r="O236" s="71"/>
      <c r="P236" s="212">
        <f>O236*H236</f>
        <v>0</v>
      </c>
      <c r="Q236" s="212">
        <v>4.0000000000000003E-5</v>
      </c>
      <c r="R236" s="212">
        <f>Q236*H236</f>
        <v>7.3024000000000006E-3</v>
      </c>
      <c r="S236" s="212">
        <v>0</v>
      </c>
      <c r="T236" s="21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4" t="s">
        <v>141</v>
      </c>
      <c r="AT236" s="214" t="s">
        <v>136</v>
      </c>
      <c r="AU236" s="214" t="s">
        <v>87</v>
      </c>
      <c r="AY236" s="17" t="s">
        <v>133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7" t="s">
        <v>85</v>
      </c>
      <c r="BK236" s="215">
        <f>ROUND(I236*H236,2)</f>
        <v>0</v>
      </c>
      <c r="BL236" s="17" t="s">
        <v>141</v>
      </c>
      <c r="BM236" s="214" t="s">
        <v>317</v>
      </c>
    </row>
    <row r="237" spans="1:65" s="2" customFormat="1" ht="19.5">
      <c r="A237" s="34"/>
      <c r="B237" s="35"/>
      <c r="C237" s="36"/>
      <c r="D237" s="216" t="s">
        <v>143</v>
      </c>
      <c r="E237" s="36"/>
      <c r="F237" s="217" t="s">
        <v>318</v>
      </c>
      <c r="G237" s="36"/>
      <c r="H237" s="36"/>
      <c r="I237" s="115"/>
      <c r="J237" s="36"/>
      <c r="K237" s="36"/>
      <c r="L237" s="39"/>
      <c r="M237" s="218"/>
      <c r="N237" s="219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143</v>
      </c>
      <c r="AU237" s="17" t="s">
        <v>87</v>
      </c>
    </row>
    <row r="238" spans="1:65" s="15" customFormat="1" ht="11.25">
      <c r="B238" s="252"/>
      <c r="C238" s="253"/>
      <c r="D238" s="216" t="s">
        <v>145</v>
      </c>
      <c r="E238" s="254" t="s">
        <v>1</v>
      </c>
      <c r="F238" s="255" t="s">
        <v>319</v>
      </c>
      <c r="G238" s="253"/>
      <c r="H238" s="254" t="s">
        <v>1</v>
      </c>
      <c r="I238" s="256"/>
      <c r="J238" s="253"/>
      <c r="K238" s="253"/>
      <c r="L238" s="257"/>
      <c r="M238" s="258"/>
      <c r="N238" s="259"/>
      <c r="O238" s="259"/>
      <c r="P238" s="259"/>
      <c r="Q238" s="259"/>
      <c r="R238" s="259"/>
      <c r="S238" s="259"/>
      <c r="T238" s="260"/>
      <c r="AT238" s="261" t="s">
        <v>145</v>
      </c>
      <c r="AU238" s="261" t="s">
        <v>87</v>
      </c>
      <c r="AV238" s="15" t="s">
        <v>85</v>
      </c>
      <c r="AW238" s="15" t="s">
        <v>34</v>
      </c>
      <c r="AX238" s="15" t="s">
        <v>77</v>
      </c>
      <c r="AY238" s="261" t="s">
        <v>133</v>
      </c>
    </row>
    <row r="239" spans="1:65" s="13" customFormat="1" ht="11.25">
      <c r="B239" s="220"/>
      <c r="C239" s="221"/>
      <c r="D239" s="216" t="s">
        <v>145</v>
      </c>
      <c r="E239" s="222" t="s">
        <v>1</v>
      </c>
      <c r="F239" s="223" t="s">
        <v>320</v>
      </c>
      <c r="G239" s="221"/>
      <c r="H239" s="224">
        <v>182.56</v>
      </c>
      <c r="I239" s="225"/>
      <c r="J239" s="221"/>
      <c r="K239" s="221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145</v>
      </c>
      <c r="AU239" s="230" t="s">
        <v>87</v>
      </c>
      <c r="AV239" s="13" t="s">
        <v>87</v>
      </c>
      <c r="AW239" s="13" t="s">
        <v>34</v>
      </c>
      <c r="AX239" s="13" t="s">
        <v>85</v>
      </c>
      <c r="AY239" s="230" t="s">
        <v>133</v>
      </c>
    </row>
    <row r="240" spans="1:65" s="2" customFormat="1" ht="16.5" customHeight="1">
      <c r="A240" s="34"/>
      <c r="B240" s="35"/>
      <c r="C240" s="203" t="s">
        <v>321</v>
      </c>
      <c r="D240" s="203" t="s">
        <v>136</v>
      </c>
      <c r="E240" s="204" t="s">
        <v>322</v>
      </c>
      <c r="F240" s="205" t="s">
        <v>323</v>
      </c>
      <c r="G240" s="206" t="s">
        <v>154</v>
      </c>
      <c r="H240" s="207">
        <v>355.14100000000002</v>
      </c>
      <c r="I240" s="208"/>
      <c r="J240" s="209">
        <f>ROUND(I240*H240,2)</f>
        <v>0</v>
      </c>
      <c r="K240" s="205" t="s">
        <v>140</v>
      </c>
      <c r="L240" s="39"/>
      <c r="M240" s="210" t="s">
        <v>1</v>
      </c>
      <c r="N240" s="211" t="s">
        <v>42</v>
      </c>
      <c r="O240" s="71"/>
      <c r="P240" s="212">
        <f>O240*H240</f>
        <v>0</v>
      </c>
      <c r="Q240" s="212">
        <v>2.0000000000000002E-5</v>
      </c>
      <c r="R240" s="212">
        <f>Q240*H240</f>
        <v>7.102820000000001E-3</v>
      </c>
      <c r="S240" s="212">
        <v>0</v>
      </c>
      <c r="T240" s="21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4" t="s">
        <v>141</v>
      </c>
      <c r="AT240" s="214" t="s">
        <v>136</v>
      </c>
      <c r="AU240" s="214" t="s">
        <v>87</v>
      </c>
      <c r="AY240" s="17" t="s">
        <v>133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7" t="s">
        <v>85</v>
      </c>
      <c r="BK240" s="215">
        <f>ROUND(I240*H240,2)</f>
        <v>0</v>
      </c>
      <c r="BL240" s="17" t="s">
        <v>141</v>
      </c>
      <c r="BM240" s="214" t="s">
        <v>324</v>
      </c>
    </row>
    <row r="241" spans="1:65" s="2" customFormat="1" ht="19.5">
      <c r="A241" s="34"/>
      <c r="B241" s="35"/>
      <c r="C241" s="36"/>
      <c r="D241" s="216" t="s">
        <v>143</v>
      </c>
      <c r="E241" s="36"/>
      <c r="F241" s="217" t="s">
        <v>325</v>
      </c>
      <c r="G241" s="36"/>
      <c r="H241" s="36"/>
      <c r="I241" s="115"/>
      <c r="J241" s="36"/>
      <c r="K241" s="36"/>
      <c r="L241" s="39"/>
      <c r="M241" s="218"/>
      <c r="N241" s="219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143</v>
      </c>
      <c r="AU241" s="17" t="s">
        <v>87</v>
      </c>
    </row>
    <row r="242" spans="1:65" s="13" customFormat="1" ht="11.25">
      <c r="B242" s="220"/>
      <c r="C242" s="221"/>
      <c r="D242" s="216" t="s">
        <v>145</v>
      </c>
      <c r="E242" s="222" t="s">
        <v>1</v>
      </c>
      <c r="F242" s="223" t="s">
        <v>196</v>
      </c>
      <c r="G242" s="221"/>
      <c r="H242" s="224">
        <v>355.14100000000002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145</v>
      </c>
      <c r="AU242" s="230" t="s">
        <v>87</v>
      </c>
      <c r="AV242" s="13" t="s">
        <v>87</v>
      </c>
      <c r="AW242" s="13" t="s">
        <v>34</v>
      </c>
      <c r="AX242" s="13" t="s">
        <v>85</v>
      </c>
      <c r="AY242" s="230" t="s">
        <v>133</v>
      </c>
    </row>
    <row r="243" spans="1:65" s="2" customFormat="1" ht="16.5" customHeight="1">
      <c r="A243" s="34"/>
      <c r="B243" s="35"/>
      <c r="C243" s="203" t="s">
        <v>326</v>
      </c>
      <c r="D243" s="203" t="s">
        <v>136</v>
      </c>
      <c r="E243" s="204" t="s">
        <v>327</v>
      </c>
      <c r="F243" s="205" t="s">
        <v>328</v>
      </c>
      <c r="G243" s="206" t="s">
        <v>154</v>
      </c>
      <c r="H243" s="207">
        <v>187.81</v>
      </c>
      <c r="I243" s="208"/>
      <c r="J243" s="209">
        <f>ROUND(I243*H243,2)</f>
        <v>0</v>
      </c>
      <c r="K243" s="205" t="s">
        <v>140</v>
      </c>
      <c r="L243" s="39"/>
      <c r="M243" s="210" t="s">
        <v>1</v>
      </c>
      <c r="N243" s="211" t="s">
        <v>42</v>
      </c>
      <c r="O243" s="71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4" t="s">
        <v>141</v>
      </c>
      <c r="AT243" s="214" t="s">
        <v>136</v>
      </c>
      <c r="AU243" s="214" t="s">
        <v>87</v>
      </c>
      <c r="AY243" s="17" t="s">
        <v>133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7" t="s">
        <v>85</v>
      </c>
      <c r="BK243" s="215">
        <f>ROUND(I243*H243,2)</f>
        <v>0</v>
      </c>
      <c r="BL243" s="17" t="s">
        <v>141</v>
      </c>
      <c r="BM243" s="214" t="s">
        <v>329</v>
      </c>
    </row>
    <row r="244" spans="1:65" s="2" customFormat="1" ht="19.5">
      <c r="A244" s="34"/>
      <c r="B244" s="35"/>
      <c r="C244" s="36"/>
      <c r="D244" s="216" t="s">
        <v>143</v>
      </c>
      <c r="E244" s="36"/>
      <c r="F244" s="217" t="s">
        <v>330</v>
      </c>
      <c r="G244" s="36"/>
      <c r="H244" s="36"/>
      <c r="I244" s="115"/>
      <c r="J244" s="36"/>
      <c r="K244" s="36"/>
      <c r="L244" s="39"/>
      <c r="M244" s="218"/>
      <c r="N244" s="219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143</v>
      </c>
      <c r="AU244" s="17" t="s">
        <v>87</v>
      </c>
    </row>
    <row r="245" spans="1:65" s="15" customFormat="1" ht="11.25">
      <c r="B245" s="252"/>
      <c r="C245" s="253"/>
      <c r="D245" s="216" t="s">
        <v>145</v>
      </c>
      <c r="E245" s="254" t="s">
        <v>1</v>
      </c>
      <c r="F245" s="255" t="s">
        <v>331</v>
      </c>
      <c r="G245" s="253"/>
      <c r="H245" s="254" t="s">
        <v>1</v>
      </c>
      <c r="I245" s="256"/>
      <c r="J245" s="253"/>
      <c r="K245" s="253"/>
      <c r="L245" s="257"/>
      <c r="M245" s="258"/>
      <c r="N245" s="259"/>
      <c r="O245" s="259"/>
      <c r="P245" s="259"/>
      <c r="Q245" s="259"/>
      <c r="R245" s="259"/>
      <c r="S245" s="259"/>
      <c r="T245" s="260"/>
      <c r="AT245" s="261" t="s">
        <v>145</v>
      </c>
      <c r="AU245" s="261" t="s">
        <v>87</v>
      </c>
      <c r="AV245" s="15" t="s">
        <v>85</v>
      </c>
      <c r="AW245" s="15" t="s">
        <v>34</v>
      </c>
      <c r="AX245" s="15" t="s">
        <v>77</v>
      </c>
      <c r="AY245" s="261" t="s">
        <v>133</v>
      </c>
    </row>
    <row r="246" spans="1:65" s="13" customFormat="1" ht="11.25">
      <c r="B246" s="220"/>
      <c r="C246" s="221"/>
      <c r="D246" s="216" t="s">
        <v>145</v>
      </c>
      <c r="E246" s="222" t="s">
        <v>1</v>
      </c>
      <c r="F246" s="223" t="s">
        <v>332</v>
      </c>
      <c r="G246" s="221"/>
      <c r="H246" s="224">
        <v>187.81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145</v>
      </c>
      <c r="AU246" s="230" t="s">
        <v>87</v>
      </c>
      <c r="AV246" s="13" t="s">
        <v>87</v>
      </c>
      <c r="AW246" s="13" t="s">
        <v>34</v>
      </c>
      <c r="AX246" s="13" t="s">
        <v>85</v>
      </c>
      <c r="AY246" s="230" t="s">
        <v>133</v>
      </c>
    </row>
    <row r="247" spans="1:65" s="2" customFormat="1" ht="16.5" customHeight="1">
      <c r="A247" s="34"/>
      <c r="B247" s="35"/>
      <c r="C247" s="203" t="s">
        <v>333</v>
      </c>
      <c r="D247" s="203" t="s">
        <v>136</v>
      </c>
      <c r="E247" s="204" t="s">
        <v>334</v>
      </c>
      <c r="F247" s="205" t="s">
        <v>335</v>
      </c>
      <c r="G247" s="206" t="s">
        <v>154</v>
      </c>
      <c r="H247" s="207">
        <v>187.81</v>
      </c>
      <c r="I247" s="208"/>
      <c r="J247" s="209">
        <f>ROUND(I247*H247,2)</f>
        <v>0</v>
      </c>
      <c r="K247" s="205" t="s">
        <v>140</v>
      </c>
      <c r="L247" s="39"/>
      <c r="M247" s="210" t="s">
        <v>1</v>
      </c>
      <c r="N247" s="211" t="s">
        <v>42</v>
      </c>
      <c r="O247" s="71"/>
      <c r="P247" s="212">
        <f>O247*H247</f>
        <v>0</v>
      </c>
      <c r="Q247" s="212">
        <v>1.0000000000000001E-5</v>
      </c>
      <c r="R247" s="212">
        <f>Q247*H247</f>
        <v>1.8781000000000002E-3</v>
      </c>
      <c r="S247" s="212">
        <v>0</v>
      </c>
      <c r="T247" s="21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4" t="s">
        <v>141</v>
      </c>
      <c r="AT247" s="214" t="s">
        <v>136</v>
      </c>
      <c r="AU247" s="214" t="s">
        <v>87</v>
      </c>
      <c r="AY247" s="17" t="s">
        <v>133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7" t="s">
        <v>85</v>
      </c>
      <c r="BK247" s="215">
        <f>ROUND(I247*H247,2)</f>
        <v>0</v>
      </c>
      <c r="BL247" s="17" t="s">
        <v>141</v>
      </c>
      <c r="BM247" s="214" t="s">
        <v>336</v>
      </c>
    </row>
    <row r="248" spans="1:65" s="2" customFormat="1" ht="19.5">
      <c r="A248" s="34"/>
      <c r="B248" s="35"/>
      <c r="C248" s="36"/>
      <c r="D248" s="216" t="s">
        <v>143</v>
      </c>
      <c r="E248" s="36"/>
      <c r="F248" s="217" t="s">
        <v>337</v>
      </c>
      <c r="G248" s="36"/>
      <c r="H248" s="36"/>
      <c r="I248" s="115"/>
      <c r="J248" s="36"/>
      <c r="K248" s="36"/>
      <c r="L248" s="39"/>
      <c r="M248" s="218"/>
      <c r="N248" s="219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143</v>
      </c>
      <c r="AU248" s="17" t="s">
        <v>87</v>
      </c>
    </row>
    <row r="249" spans="1:65" s="13" customFormat="1" ht="11.25">
      <c r="B249" s="220"/>
      <c r="C249" s="221"/>
      <c r="D249" s="216" t="s">
        <v>145</v>
      </c>
      <c r="E249" s="222" t="s">
        <v>1</v>
      </c>
      <c r="F249" s="223" t="s">
        <v>338</v>
      </c>
      <c r="G249" s="221"/>
      <c r="H249" s="224">
        <v>187.81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145</v>
      </c>
      <c r="AU249" s="230" t="s">
        <v>87</v>
      </c>
      <c r="AV249" s="13" t="s">
        <v>87</v>
      </c>
      <c r="AW249" s="13" t="s">
        <v>34</v>
      </c>
      <c r="AX249" s="13" t="s">
        <v>85</v>
      </c>
      <c r="AY249" s="230" t="s">
        <v>133</v>
      </c>
    </row>
    <row r="250" spans="1:65" s="2" customFormat="1" ht="21.75" customHeight="1">
      <c r="A250" s="34"/>
      <c r="B250" s="35"/>
      <c r="C250" s="203" t="s">
        <v>339</v>
      </c>
      <c r="D250" s="203" t="s">
        <v>136</v>
      </c>
      <c r="E250" s="204" t="s">
        <v>340</v>
      </c>
      <c r="F250" s="205" t="s">
        <v>341</v>
      </c>
      <c r="G250" s="206" t="s">
        <v>139</v>
      </c>
      <c r="H250" s="207">
        <v>7</v>
      </c>
      <c r="I250" s="208"/>
      <c r="J250" s="209">
        <f>ROUND(I250*H250,2)</f>
        <v>0</v>
      </c>
      <c r="K250" s="205" t="s">
        <v>342</v>
      </c>
      <c r="L250" s="39"/>
      <c r="M250" s="210" t="s">
        <v>1</v>
      </c>
      <c r="N250" s="211" t="s">
        <v>42</v>
      </c>
      <c r="O250" s="71"/>
      <c r="P250" s="212">
        <f>O250*H250</f>
        <v>0</v>
      </c>
      <c r="Q250" s="212">
        <v>2.3400000000000001E-3</v>
      </c>
      <c r="R250" s="212">
        <f>Q250*H250</f>
        <v>1.6379999999999999E-2</v>
      </c>
      <c r="S250" s="212">
        <v>0</v>
      </c>
      <c r="T250" s="21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141</v>
      </c>
      <c r="AT250" s="214" t="s">
        <v>136</v>
      </c>
      <c r="AU250" s="214" t="s">
        <v>87</v>
      </c>
      <c r="AY250" s="17" t="s">
        <v>133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7" t="s">
        <v>85</v>
      </c>
      <c r="BK250" s="215">
        <f>ROUND(I250*H250,2)</f>
        <v>0</v>
      </c>
      <c r="BL250" s="17" t="s">
        <v>141</v>
      </c>
      <c r="BM250" s="214" t="s">
        <v>343</v>
      </c>
    </row>
    <row r="251" spans="1:65" s="2" customFormat="1" ht="39">
      <c r="A251" s="34"/>
      <c r="B251" s="35"/>
      <c r="C251" s="36"/>
      <c r="D251" s="216" t="s">
        <v>143</v>
      </c>
      <c r="E251" s="36"/>
      <c r="F251" s="217" t="s">
        <v>344</v>
      </c>
      <c r="G251" s="36"/>
      <c r="H251" s="36"/>
      <c r="I251" s="115"/>
      <c r="J251" s="36"/>
      <c r="K251" s="36"/>
      <c r="L251" s="39"/>
      <c r="M251" s="218"/>
      <c r="N251" s="219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143</v>
      </c>
      <c r="AU251" s="17" t="s">
        <v>87</v>
      </c>
    </row>
    <row r="252" spans="1:65" s="13" customFormat="1" ht="22.5">
      <c r="B252" s="220"/>
      <c r="C252" s="221"/>
      <c r="D252" s="216" t="s">
        <v>145</v>
      </c>
      <c r="E252" s="222" t="s">
        <v>1</v>
      </c>
      <c r="F252" s="223" t="s">
        <v>345</v>
      </c>
      <c r="G252" s="221"/>
      <c r="H252" s="224">
        <v>7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145</v>
      </c>
      <c r="AU252" s="230" t="s">
        <v>87</v>
      </c>
      <c r="AV252" s="13" t="s">
        <v>87</v>
      </c>
      <c r="AW252" s="13" t="s">
        <v>34</v>
      </c>
      <c r="AX252" s="13" t="s">
        <v>85</v>
      </c>
      <c r="AY252" s="230" t="s">
        <v>133</v>
      </c>
    </row>
    <row r="253" spans="1:65" s="2" customFormat="1" ht="21.75" customHeight="1">
      <c r="A253" s="34"/>
      <c r="B253" s="35"/>
      <c r="C253" s="231" t="s">
        <v>346</v>
      </c>
      <c r="D253" s="231" t="s">
        <v>147</v>
      </c>
      <c r="E253" s="232" t="s">
        <v>347</v>
      </c>
      <c r="F253" s="233" t="s">
        <v>348</v>
      </c>
      <c r="G253" s="234" t="s">
        <v>349</v>
      </c>
      <c r="H253" s="235">
        <v>7</v>
      </c>
      <c r="I253" s="236"/>
      <c r="J253" s="237">
        <f>ROUND(I253*H253,2)</f>
        <v>0</v>
      </c>
      <c r="K253" s="233" t="s">
        <v>1</v>
      </c>
      <c r="L253" s="238"/>
      <c r="M253" s="239" t="s">
        <v>1</v>
      </c>
      <c r="N253" s="240" t="s">
        <v>42</v>
      </c>
      <c r="O253" s="71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4" t="s">
        <v>339</v>
      </c>
      <c r="AT253" s="214" t="s">
        <v>147</v>
      </c>
      <c r="AU253" s="214" t="s">
        <v>87</v>
      </c>
      <c r="AY253" s="17" t="s">
        <v>133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7" t="s">
        <v>85</v>
      </c>
      <c r="BK253" s="215">
        <f>ROUND(I253*H253,2)</f>
        <v>0</v>
      </c>
      <c r="BL253" s="17" t="s">
        <v>236</v>
      </c>
      <c r="BM253" s="214" t="s">
        <v>350</v>
      </c>
    </row>
    <row r="254" spans="1:65" s="2" customFormat="1" ht="11.25">
      <c r="A254" s="34"/>
      <c r="B254" s="35"/>
      <c r="C254" s="36"/>
      <c r="D254" s="216" t="s">
        <v>143</v>
      </c>
      <c r="E254" s="36"/>
      <c r="F254" s="217" t="s">
        <v>351</v>
      </c>
      <c r="G254" s="36"/>
      <c r="H254" s="36"/>
      <c r="I254" s="115"/>
      <c r="J254" s="36"/>
      <c r="K254" s="36"/>
      <c r="L254" s="39"/>
      <c r="M254" s="218"/>
      <c r="N254" s="219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143</v>
      </c>
      <c r="AU254" s="17" t="s">
        <v>87</v>
      </c>
    </row>
    <row r="255" spans="1:65" s="13" customFormat="1" ht="11.25">
      <c r="B255" s="220"/>
      <c r="C255" s="221"/>
      <c r="D255" s="216" t="s">
        <v>145</v>
      </c>
      <c r="E255" s="222" t="s">
        <v>1</v>
      </c>
      <c r="F255" s="223" t="s">
        <v>352</v>
      </c>
      <c r="G255" s="221"/>
      <c r="H255" s="224">
        <v>7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145</v>
      </c>
      <c r="AU255" s="230" t="s">
        <v>87</v>
      </c>
      <c r="AV255" s="13" t="s">
        <v>87</v>
      </c>
      <c r="AW255" s="13" t="s">
        <v>34</v>
      </c>
      <c r="AX255" s="13" t="s">
        <v>85</v>
      </c>
      <c r="AY255" s="230" t="s">
        <v>133</v>
      </c>
    </row>
    <row r="256" spans="1:65" s="2" customFormat="1" ht="16.5" customHeight="1">
      <c r="A256" s="34"/>
      <c r="B256" s="35"/>
      <c r="C256" s="203" t="s">
        <v>353</v>
      </c>
      <c r="D256" s="203" t="s">
        <v>136</v>
      </c>
      <c r="E256" s="204" t="s">
        <v>354</v>
      </c>
      <c r="F256" s="205" t="s">
        <v>355</v>
      </c>
      <c r="G256" s="206" t="s">
        <v>154</v>
      </c>
      <c r="H256" s="207">
        <v>46.988</v>
      </c>
      <c r="I256" s="208"/>
      <c r="J256" s="209">
        <f>ROUND(I256*H256,2)</f>
        <v>0</v>
      </c>
      <c r="K256" s="205" t="s">
        <v>140</v>
      </c>
      <c r="L256" s="39"/>
      <c r="M256" s="210" t="s">
        <v>1</v>
      </c>
      <c r="N256" s="211" t="s">
        <v>42</v>
      </c>
      <c r="O256" s="71"/>
      <c r="P256" s="212">
        <f>O256*H256</f>
        <v>0</v>
      </c>
      <c r="Q256" s="212">
        <v>0</v>
      </c>
      <c r="R256" s="212">
        <f>Q256*H256</f>
        <v>0</v>
      </c>
      <c r="S256" s="212">
        <v>0.13100000000000001</v>
      </c>
      <c r="T256" s="213">
        <f>S256*H256</f>
        <v>6.1554280000000006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4" t="s">
        <v>141</v>
      </c>
      <c r="AT256" s="214" t="s">
        <v>136</v>
      </c>
      <c r="AU256" s="214" t="s">
        <v>87</v>
      </c>
      <c r="AY256" s="17" t="s">
        <v>133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7" t="s">
        <v>85</v>
      </c>
      <c r="BK256" s="215">
        <f>ROUND(I256*H256,2)</f>
        <v>0</v>
      </c>
      <c r="BL256" s="17" t="s">
        <v>141</v>
      </c>
      <c r="BM256" s="214" t="s">
        <v>356</v>
      </c>
    </row>
    <row r="257" spans="1:65" s="2" customFormat="1" ht="29.25">
      <c r="A257" s="34"/>
      <c r="B257" s="35"/>
      <c r="C257" s="36"/>
      <c r="D257" s="216" t="s">
        <v>143</v>
      </c>
      <c r="E257" s="36"/>
      <c r="F257" s="217" t="s">
        <v>357</v>
      </c>
      <c r="G257" s="36"/>
      <c r="H257" s="36"/>
      <c r="I257" s="115"/>
      <c r="J257" s="36"/>
      <c r="K257" s="36"/>
      <c r="L257" s="39"/>
      <c r="M257" s="218"/>
      <c r="N257" s="219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143</v>
      </c>
      <c r="AU257" s="17" t="s">
        <v>87</v>
      </c>
    </row>
    <row r="258" spans="1:65" s="13" customFormat="1" ht="22.5">
      <c r="B258" s="220"/>
      <c r="C258" s="221"/>
      <c r="D258" s="216" t="s">
        <v>145</v>
      </c>
      <c r="E258" s="222" t="s">
        <v>1</v>
      </c>
      <c r="F258" s="223" t="s">
        <v>358</v>
      </c>
      <c r="G258" s="221"/>
      <c r="H258" s="224">
        <v>46.988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145</v>
      </c>
      <c r="AU258" s="230" t="s">
        <v>87</v>
      </c>
      <c r="AV258" s="13" t="s">
        <v>87</v>
      </c>
      <c r="AW258" s="13" t="s">
        <v>34</v>
      </c>
      <c r="AX258" s="13" t="s">
        <v>85</v>
      </c>
      <c r="AY258" s="230" t="s">
        <v>133</v>
      </c>
    </row>
    <row r="259" spans="1:65" s="2" customFormat="1" ht="16.5" customHeight="1">
      <c r="A259" s="34"/>
      <c r="B259" s="35"/>
      <c r="C259" s="203" t="s">
        <v>359</v>
      </c>
      <c r="D259" s="203" t="s">
        <v>136</v>
      </c>
      <c r="E259" s="204" t="s">
        <v>360</v>
      </c>
      <c r="F259" s="205" t="s">
        <v>361</v>
      </c>
      <c r="G259" s="206" t="s">
        <v>154</v>
      </c>
      <c r="H259" s="207">
        <v>10.061</v>
      </c>
      <c r="I259" s="208"/>
      <c r="J259" s="209">
        <f>ROUND(I259*H259,2)</f>
        <v>0</v>
      </c>
      <c r="K259" s="205" t="s">
        <v>140</v>
      </c>
      <c r="L259" s="39"/>
      <c r="M259" s="210" t="s">
        <v>1</v>
      </c>
      <c r="N259" s="211" t="s">
        <v>42</v>
      </c>
      <c r="O259" s="71"/>
      <c r="P259" s="212">
        <f>O259*H259</f>
        <v>0</v>
      </c>
      <c r="Q259" s="212">
        <v>0</v>
      </c>
      <c r="R259" s="212">
        <f>Q259*H259</f>
        <v>0</v>
      </c>
      <c r="S259" s="212">
        <v>0.26100000000000001</v>
      </c>
      <c r="T259" s="213">
        <f>S259*H259</f>
        <v>2.6259209999999999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4" t="s">
        <v>141</v>
      </c>
      <c r="AT259" s="214" t="s">
        <v>136</v>
      </c>
      <c r="AU259" s="214" t="s">
        <v>87</v>
      </c>
      <c r="AY259" s="17" t="s">
        <v>133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7" t="s">
        <v>85</v>
      </c>
      <c r="BK259" s="215">
        <f>ROUND(I259*H259,2)</f>
        <v>0</v>
      </c>
      <c r="BL259" s="17" t="s">
        <v>141</v>
      </c>
      <c r="BM259" s="214" t="s">
        <v>362</v>
      </c>
    </row>
    <row r="260" spans="1:65" s="2" customFormat="1" ht="29.25">
      <c r="A260" s="34"/>
      <c r="B260" s="35"/>
      <c r="C260" s="36"/>
      <c r="D260" s="216" t="s">
        <v>143</v>
      </c>
      <c r="E260" s="36"/>
      <c r="F260" s="217" t="s">
        <v>363</v>
      </c>
      <c r="G260" s="36"/>
      <c r="H260" s="36"/>
      <c r="I260" s="115"/>
      <c r="J260" s="36"/>
      <c r="K260" s="36"/>
      <c r="L260" s="39"/>
      <c r="M260" s="218"/>
      <c r="N260" s="219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143</v>
      </c>
      <c r="AU260" s="17" t="s">
        <v>87</v>
      </c>
    </row>
    <row r="261" spans="1:65" s="13" customFormat="1" ht="11.25">
      <c r="B261" s="220"/>
      <c r="C261" s="221"/>
      <c r="D261" s="216" t="s">
        <v>145</v>
      </c>
      <c r="E261" s="222" t="s">
        <v>1</v>
      </c>
      <c r="F261" s="223" t="s">
        <v>364</v>
      </c>
      <c r="G261" s="221"/>
      <c r="H261" s="224">
        <v>4.673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145</v>
      </c>
      <c r="AU261" s="230" t="s">
        <v>87</v>
      </c>
      <c r="AV261" s="13" t="s">
        <v>87</v>
      </c>
      <c r="AW261" s="13" t="s">
        <v>34</v>
      </c>
      <c r="AX261" s="13" t="s">
        <v>77</v>
      </c>
      <c r="AY261" s="230" t="s">
        <v>133</v>
      </c>
    </row>
    <row r="262" spans="1:65" s="13" customFormat="1" ht="11.25">
      <c r="B262" s="220"/>
      <c r="C262" s="221"/>
      <c r="D262" s="216" t="s">
        <v>145</v>
      </c>
      <c r="E262" s="222" t="s">
        <v>1</v>
      </c>
      <c r="F262" s="223" t="s">
        <v>365</v>
      </c>
      <c r="G262" s="221"/>
      <c r="H262" s="224">
        <v>5.3879999999999999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145</v>
      </c>
      <c r="AU262" s="230" t="s">
        <v>87</v>
      </c>
      <c r="AV262" s="13" t="s">
        <v>87</v>
      </c>
      <c r="AW262" s="13" t="s">
        <v>34</v>
      </c>
      <c r="AX262" s="13" t="s">
        <v>77</v>
      </c>
      <c r="AY262" s="230" t="s">
        <v>133</v>
      </c>
    </row>
    <row r="263" spans="1:65" s="14" customFormat="1" ht="11.25">
      <c r="B263" s="241"/>
      <c r="C263" s="242"/>
      <c r="D263" s="216" t="s">
        <v>145</v>
      </c>
      <c r="E263" s="243" t="s">
        <v>1</v>
      </c>
      <c r="F263" s="244" t="s">
        <v>160</v>
      </c>
      <c r="G263" s="242"/>
      <c r="H263" s="245">
        <v>10.061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AT263" s="251" t="s">
        <v>145</v>
      </c>
      <c r="AU263" s="251" t="s">
        <v>87</v>
      </c>
      <c r="AV263" s="14" t="s">
        <v>141</v>
      </c>
      <c r="AW263" s="14" t="s">
        <v>34</v>
      </c>
      <c r="AX263" s="14" t="s">
        <v>85</v>
      </c>
      <c r="AY263" s="251" t="s">
        <v>133</v>
      </c>
    </row>
    <row r="264" spans="1:65" s="2" customFormat="1" ht="33" customHeight="1">
      <c r="A264" s="34"/>
      <c r="B264" s="35"/>
      <c r="C264" s="203" t="s">
        <v>366</v>
      </c>
      <c r="D264" s="203" t="s">
        <v>136</v>
      </c>
      <c r="E264" s="204" t="s">
        <v>367</v>
      </c>
      <c r="F264" s="205" t="s">
        <v>368</v>
      </c>
      <c r="G264" s="206" t="s">
        <v>200</v>
      </c>
      <c r="H264" s="207">
        <v>0.38400000000000001</v>
      </c>
      <c r="I264" s="208"/>
      <c r="J264" s="209">
        <f>ROUND(I264*H264,2)</f>
        <v>0</v>
      </c>
      <c r="K264" s="205" t="s">
        <v>140</v>
      </c>
      <c r="L264" s="39"/>
      <c r="M264" s="210" t="s">
        <v>1</v>
      </c>
      <c r="N264" s="211" t="s">
        <v>42</v>
      </c>
      <c r="O264" s="71"/>
      <c r="P264" s="212">
        <f>O264*H264</f>
        <v>0</v>
      </c>
      <c r="Q264" s="212">
        <v>0</v>
      </c>
      <c r="R264" s="212">
        <f>Q264*H264</f>
        <v>0</v>
      </c>
      <c r="S264" s="212">
        <v>2.2000000000000002</v>
      </c>
      <c r="T264" s="213">
        <f>S264*H264</f>
        <v>0.84480000000000011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4" t="s">
        <v>141</v>
      </c>
      <c r="AT264" s="214" t="s">
        <v>136</v>
      </c>
      <c r="AU264" s="214" t="s">
        <v>87</v>
      </c>
      <c r="AY264" s="17" t="s">
        <v>133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7" t="s">
        <v>85</v>
      </c>
      <c r="BK264" s="215">
        <f>ROUND(I264*H264,2)</f>
        <v>0</v>
      </c>
      <c r="BL264" s="17" t="s">
        <v>141</v>
      </c>
      <c r="BM264" s="214" t="s">
        <v>369</v>
      </c>
    </row>
    <row r="265" spans="1:65" s="2" customFormat="1" ht="19.5">
      <c r="A265" s="34"/>
      <c r="B265" s="35"/>
      <c r="C265" s="36"/>
      <c r="D265" s="216" t="s">
        <v>143</v>
      </c>
      <c r="E265" s="36"/>
      <c r="F265" s="217" t="s">
        <v>370</v>
      </c>
      <c r="G265" s="36"/>
      <c r="H265" s="36"/>
      <c r="I265" s="115"/>
      <c r="J265" s="36"/>
      <c r="K265" s="36"/>
      <c r="L265" s="39"/>
      <c r="M265" s="218"/>
      <c r="N265" s="219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143</v>
      </c>
      <c r="AU265" s="17" t="s">
        <v>87</v>
      </c>
    </row>
    <row r="266" spans="1:65" s="13" customFormat="1" ht="11.25">
      <c r="B266" s="220"/>
      <c r="C266" s="221"/>
      <c r="D266" s="216" t="s">
        <v>145</v>
      </c>
      <c r="E266" s="222" t="s">
        <v>1</v>
      </c>
      <c r="F266" s="223" t="s">
        <v>371</v>
      </c>
      <c r="G266" s="221"/>
      <c r="H266" s="224">
        <v>0.13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145</v>
      </c>
      <c r="AU266" s="230" t="s">
        <v>87</v>
      </c>
      <c r="AV266" s="13" t="s">
        <v>87</v>
      </c>
      <c r="AW266" s="13" t="s">
        <v>34</v>
      </c>
      <c r="AX266" s="13" t="s">
        <v>77</v>
      </c>
      <c r="AY266" s="230" t="s">
        <v>133</v>
      </c>
    </row>
    <row r="267" spans="1:65" s="13" customFormat="1" ht="11.25">
      <c r="B267" s="220"/>
      <c r="C267" s="221"/>
      <c r="D267" s="216" t="s">
        <v>145</v>
      </c>
      <c r="E267" s="222" t="s">
        <v>1</v>
      </c>
      <c r="F267" s="223" t="s">
        <v>372</v>
      </c>
      <c r="G267" s="221"/>
      <c r="H267" s="224">
        <v>0.16800000000000001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145</v>
      </c>
      <c r="AU267" s="230" t="s">
        <v>87</v>
      </c>
      <c r="AV267" s="13" t="s">
        <v>87</v>
      </c>
      <c r="AW267" s="13" t="s">
        <v>34</v>
      </c>
      <c r="AX267" s="13" t="s">
        <v>77</v>
      </c>
      <c r="AY267" s="230" t="s">
        <v>133</v>
      </c>
    </row>
    <row r="268" spans="1:65" s="13" customFormat="1" ht="11.25">
      <c r="B268" s="220"/>
      <c r="C268" s="221"/>
      <c r="D268" s="216" t="s">
        <v>145</v>
      </c>
      <c r="E268" s="222" t="s">
        <v>1</v>
      </c>
      <c r="F268" s="223" t="s">
        <v>373</v>
      </c>
      <c r="G268" s="221"/>
      <c r="H268" s="224">
        <v>8.5999999999999993E-2</v>
      </c>
      <c r="I268" s="225"/>
      <c r="J268" s="221"/>
      <c r="K268" s="221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145</v>
      </c>
      <c r="AU268" s="230" t="s">
        <v>87</v>
      </c>
      <c r="AV268" s="13" t="s">
        <v>87</v>
      </c>
      <c r="AW268" s="13" t="s">
        <v>34</v>
      </c>
      <c r="AX268" s="13" t="s">
        <v>77</v>
      </c>
      <c r="AY268" s="230" t="s">
        <v>133</v>
      </c>
    </row>
    <row r="269" spans="1:65" s="14" customFormat="1" ht="11.25">
      <c r="B269" s="241"/>
      <c r="C269" s="242"/>
      <c r="D269" s="216" t="s">
        <v>145</v>
      </c>
      <c r="E269" s="243" t="s">
        <v>1</v>
      </c>
      <c r="F269" s="244" t="s">
        <v>160</v>
      </c>
      <c r="G269" s="242"/>
      <c r="H269" s="245">
        <v>0.38400000000000001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AT269" s="251" t="s">
        <v>145</v>
      </c>
      <c r="AU269" s="251" t="s">
        <v>87</v>
      </c>
      <c r="AV269" s="14" t="s">
        <v>141</v>
      </c>
      <c r="AW269" s="14" t="s">
        <v>34</v>
      </c>
      <c r="AX269" s="14" t="s">
        <v>85</v>
      </c>
      <c r="AY269" s="251" t="s">
        <v>133</v>
      </c>
    </row>
    <row r="270" spans="1:65" s="2" customFormat="1" ht="16.5" customHeight="1">
      <c r="A270" s="34"/>
      <c r="B270" s="35"/>
      <c r="C270" s="203" t="s">
        <v>374</v>
      </c>
      <c r="D270" s="203" t="s">
        <v>136</v>
      </c>
      <c r="E270" s="204" t="s">
        <v>375</v>
      </c>
      <c r="F270" s="205" t="s">
        <v>376</v>
      </c>
      <c r="G270" s="206" t="s">
        <v>154</v>
      </c>
      <c r="H270" s="207">
        <v>164.49799999999999</v>
      </c>
      <c r="I270" s="208"/>
      <c r="J270" s="209">
        <f>ROUND(I270*H270,2)</f>
        <v>0</v>
      </c>
      <c r="K270" s="205" t="s">
        <v>140</v>
      </c>
      <c r="L270" s="39"/>
      <c r="M270" s="210" t="s">
        <v>1</v>
      </c>
      <c r="N270" s="211" t="s">
        <v>42</v>
      </c>
      <c r="O270" s="71"/>
      <c r="P270" s="212">
        <f>O270*H270</f>
        <v>0</v>
      </c>
      <c r="Q270" s="212">
        <v>0</v>
      </c>
      <c r="R270" s="212">
        <f>Q270*H270</f>
        <v>0</v>
      </c>
      <c r="S270" s="212">
        <v>3.9E-2</v>
      </c>
      <c r="T270" s="213">
        <f>S270*H270</f>
        <v>6.4154219999999995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4" t="s">
        <v>141</v>
      </c>
      <c r="AT270" s="214" t="s">
        <v>136</v>
      </c>
      <c r="AU270" s="214" t="s">
        <v>87</v>
      </c>
      <c r="AY270" s="17" t="s">
        <v>133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7" t="s">
        <v>85</v>
      </c>
      <c r="BK270" s="215">
        <f>ROUND(I270*H270,2)</f>
        <v>0</v>
      </c>
      <c r="BL270" s="17" t="s">
        <v>141</v>
      </c>
      <c r="BM270" s="214" t="s">
        <v>377</v>
      </c>
    </row>
    <row r="271" spans="1:65" s="2" customFormat="1" ht="11.25">
      <c r="A271" s="34"/>
      <c r="B271" s="35"/>
      <c r="C271" s="36"/>
      <c r="D271" s="216" t="s">
        <v>143</v>
      </c>
      <c r="E271" s="36"/>
      <c r="F271" s="217" t="s">
        <v>378</v>
      </c>
      <c r="G271" s="36"/>
      <c r="H271" s="36"/>
      <c r="I271" s="115"/>
      <c r="J271" s="36"/>
      <c r="K271" s="36"/>
      <c r="L271" s="39"/>
      <c r="M271" s="218"/>
      <c r="N271" s="219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143</v>
      </c>
      <c r="AU271" s="17" t="s">
        <v>87</v>
      </c>
    </row>
    <row r="272" spans="1:65" s="13" customFormat="1" ht="11.25">
      <c r="B272" s="220"/>
      <c r="C272" s="221"/>
      <c r="D272" s="216" t="s">
        <v>145</v>
      </c>
      <c r="E272" s="222" t="s">
        <v>1</v>
      </c>
      <c r="F272" s="223" t="s">
        <v>379</v>
      </c>
      <c r="G272" s="221"/>
      <c r="H272" s="224">
        <v>73.150000000000006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145</v>
      </c>
      <c r="AU272" s="230" t="s">
        <v>87</v>
      </c>
      <c r="AV272" s="13" t="s">
        <v>87</v>
      </c>
      <c r="AW272" s="13" t="s">
        <v>34</v>
      </c>
      <c r="AX272" s="13" t="s">
        <v>77</v>
      </c>
      <c r="AY272" s="230" t="s">
        <v>133</v>
      </c>
    </row>
    <row r="273" spans="1:65" s="13" customFormat="1" ht="11.25">
      <c r="B273" s="220"/>
      <c r="C273" s="221"/>
      <c r="D273" s="216" t="s">
        <v>145</v>
      </c>
      <c r="E273" s="222" t="s">
        <v>1</v>
      </c>
      <c r="F273" s="223" t="s">
        <v>380</v>
      </c>
      <c r="G273" s="221"/>
      <c r="H273" s="224">
        <v>7.008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145</v>
      </c>
      <c r="AU273" s="230" t="s">
        <v>87</v>
      </c>
      <c r="AV273" s="13" t="s">
        <v>87</v>
      </c>
      <c r="AW273" s="13" t="s">
        <v>34</v>
      </c>
      <c r="AX273" s="13" t="s">
        <v>77</v>
      </c>
      <c r="AY273" s="230" t="s">
        <v>133</v>
      </c>
    </row>
    <row r="274" spans="1:65" s="13" customFormat="1" ht="11.25">
      <c r="B274" s="220"/>
      <c r="C274" s="221"/>
      <c r="D274" s="216" t="s">
        <v>145</v>
      </c>
      <c r="E274" s="222" t="s">
        <v>1</v>
      </c>
      <c r="F274" s="223" t="s">
        <v>381</v>
      </c>
      <c r="G274" s="221"/>
      <c r="H274" s="224">
        <v>15.96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145</v>
      </c>
      <c r="AU274" s="230" t="s">
        <v>87</v>
      </c>
      <c r="AV274" s="13" t="s">
        <v>87</v>
      </c>
      <c r="AW274" s="13" t="s">
        <v>34</v>
      </c>
      <c r="AX274" s="13" t="s">
        <v>77</v>
      </c>
      <c r="AY274" s="230" t="s">
        <v>133</v>
      </c>
    </row>
    <row r="275" spans="1:65" s="13" customFormat="1" ht="11.25">
      <c r="B275" s="220"/>
      <c r="C275" s="221"/>
      <c r="D275" s="216" t="s">
        <v>145</v>
      </c>
      <c r="E275" s="222" t="s">
        <v>1</v>
      </c>
      <c r="F275" s="223" t="s">
        <v>382</v>
      </c>
      <c r="G275" s="221"/>
      <c r="H275" s="224">
        <v>55.8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145</v>
      </c>
      <c r="AU275" s="230" t="s">
        <v>87</v>
      </c>
      <c r="AV275" s="13" t="s">
        <v>87</v>
      </c>
      <c r="AW275" s="13" t="s">
        <v>34</v>
      </c>
      <c r="AX275" s="13" t="s">
        <v>77</v>
      </c>
      <c r="AY275" s="230" t="s">
        <v>133</v>
      </c>
    </row>
    <row r="276" spans="1:65" s="13" customFormat="1" ht="11.25">
      <c r="B276" s="220"/>
      <c r="C276" s="221"/>
      <c r="D276" s="216" t="s">
        <v>145</v>
      </c>
      <c r="E276" s="222" t="s">
        <v>1</v>
      </c>
      <c r="F276" s="223" t="s">
        <v>383</v>
      </c>
      <c r="G276" s="221"/>
      <c r="H276" s="224">
        <v>12.58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145</v>
      </c>
      <c r="AU276" s="230" t="s">
        <v>87</v>
      </c>
      <c r="AV276" s="13" t="s">
        <v>87</v>
      </c>
      <c r="AW276" s="13" t="s">
        <v>34</v>
      </c>
      <c r="AX276" s="13" t="s">
        <v>77</v>
      </c>
      <c r="AY276" s="230" t="s">
        <v>133</v>
      </c>
    </row>
    <row r="277" spans="1:65" s="14" customFormat="1" ht="11.25">
      <c r="B277" s="241"/>
      <c r="C277" s="242"/>
      <c r="D277" s="216" t="s">
        <v>145</v>
      </c>
      <c r="E277" s="243" t="s">
        <v>1</v>
      </c>
      <c r="F277" s="244" t="s">
        <v>160</v>
      </c>
      <c r="G277" s="242"/>
      <c r="H277" s="245">
        <v>164.49799999999999</v>
      </c>
      <c r="I277" s="246"/>
      <c r="J277" s="242"/>
      <c r="K277" s="242"/>
      <c r="L277" s="247"/>
      <c r="M277" s="248"/>
      <c r="N277" s="249"/>
      <c r="O277" s="249"/>
      <c r="P277" s="249"/>
      <c r="Q277" s="249"/>
      <c r="R277" s="249"/>
      <c r="S277" s="249"/>
      <c r="T277" s="250"/>
      <c r="AT277" s="251" t="s">
        <v>145</v>
      </c>
      <c r="AU277" s="251" t="s">
        <v>87</v>
      </c>
      <c r="AV277" s="14" t="s">
        <v>141</v>
      </c>
      <c r="AW277" s="14" t="s">
        <v>34</v>
      </c>
      <c r="AX277" s="14" t="s">
        <v>85</v>
      </c>
      <c r="AY277" s="251" t="s">
        <v>133</v>
      </c>
    </row>
    <row r="278" spans="1:65" s="2" customFormat="1" ht="16.5" customHeight="1">
      <c r="A278" s="34"/>
      <c r="B278" s="35"/>
      <c r="C278" s="203" t="s">
        <v>384</v>
      </c>
      <c r="D278" s="203" t="s">
        <v>136</v>
      </c>
      <c r="E278" s="204" t="s">
        <v>385</v>
      </c>
      <c r="F278" s="205" t="s">
        <v>386</v>
      </c>
      <c r="G278" s="206" t="s">
        <v>154</v>
      </c>
      <c r="H278" s="207">
        <v>5</v>
      </c>
      <c r="I278" s="208"/>
      <c r="J278" s="209">
        <f>ROUND(I278*H278,2)</f>
        <v>0</v>
      </c>
      <c r="K278" s="205" t="s">
        <v>140</v>
      </c>
      <c r="L278" s="39"/>
      <c r="M278" s="210" t="s">
        <v>1</v>
      </c>
      <c r="N278" s="211" t="s">
        <v>42</v>
      </c>
      <c r="O278" s="71"/>
      <c r="P278" s="212">
        <f>O278*H278</f>
        <v>0</v>
      </c>
      <c r="Q278" s="212">
        <v>0</v>
      </c>
      <c r="R278" s="212">
        <f>Q278*H278</f>
        <v>0</v>
      </c>
      <c r="S278" s="212">
        <v>7.5999999999999998E-2</v>
      </c>
      <c r="T278" s="213">
        <f>S278*H278</f>
        <v>0.38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4" t="s">
        <v>141</v>
      </c>
      <c r="AT278" s="214" t="s">
        <v>136</v>
      </c>
      <c r="AU278" s="214" t="s">
        <v>87</v>
      </c>
      <c r="AY278" s="17" t="s">
        <v>133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7" t="s">
        <v>85</v>
      </c>
      <c r="BK278" s="215">
        <f>ROUND(I278*H278,2)</f>
        <v>0</v>
      </c>
      <c r="BL278" s="17" t="s">
        <v>141</v>
      </c>
      <c r="BM278" s="214" t="s">
        <v>387</v>
      </c>
    </row>
    <row r="279" spans="1:65" s="2" customFormat="1" ht="19.5">
      <c r="A279" s="34"/>
      <c r="B279" s="35"/>
      <c r="C279" s="36"/>
      <c r="D279" s="216" t="s">
        <v>143</v>
      </c>
      <c r="E279" s="36"/>
      <c r="F279" s="217" t="s">
        <v>388</v>
      </c>
      <c r="G279" s="36"/>
      <c r="H279" s="36"/>
      <c r="I279" s="115"/>
      <c r="J279" s="36"/>
      <c r="K279" s="36"/>
      <c r="L279" s="39"/>
      <c r="M279" s="218"/>
      <c r="N279" s="219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143</v>
      </c>
      <c r="AU279" s="17" t="s">
        <v>87</v>
      </c>
    </row>
    <row r="280" spans="1:65" s="2" customFormat="1" ht="21.75" customHeight="1">
      <c r="A280" s="34"/>
      <c r="B280" s="35"/>
      <c r="C280" s="203" t="s">
        <v>389</v>
      </c>
      <c r="D280" s="203" t="s">
        <v>136</v>
      </c>
      <c r="E280" s="204" t="s">
        <v>390</v>
      </c>
      <c r="F280" s="205" t="s">
        <v>391</v>
      </c>
      <c r="G280" s="206" t="s">
        <v>267</v>
      </c>
      <c r="H280" s="207">
        <v>7.2</v>
      </c>
      <c r="I280" s="208"/>
      <c r="J280" s="209">
        <f>ROUND(I280*H280,2)</f>
        <v>0</v>
      </c>
      <c r="K280" s="205" t="s">
        <v>140</v>
      </c>
      <c r="L280" s="39"/>
      <c r="M280" s="210" t="s">
        <v>1</v>
      </c>
      <c r="N280" s="211" t="s">
        <v>42</v>
      </c>
      <c r="O280" s="71"/>
      <c r="P280" s="212">
        <f>O280*H280</f>
        <v>0</v>
      </c>
      <c r="Q280" s="212">
        <v>0</v>
      </c>
      <c r="R280" s="212">
        <f>Q280*H280</f>
        <v>0</v>
      </c>
      <c r="S280" s="212">
        <v>1.0999999999999999E-2</v>
      </c>
      <c r="T280" s="213">
        <f>S280*H280</f>
        <v>7.9199999999999993E-2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4" t="s">
        <v>141</v>
      </c>
      <c r="AT280" s="214" t="s">
        <v>136</v>
      </c>
      <c r="AU280" s="214" t="s">
        <v>87</v>
      </c>
      <c r="AY280" s="17" t="s">
        <v>133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7" t="s">
        <v>85</v>
      </c>
      <c r="BK280" s="215">
        <f>ROUND(I280*H280,2)</f>
        <v>0</v>
      </c>
      <c r="BL280" s="17" t="s">
        <v>141</v>
      </c>
      <c r="BM280" s="214" t="s">
        <v>392</v>
      </c>
    </row>
    <row r="281" spans="1:65" s="2" customFormat="1" ht="19.5">
      <c r="A281" s="34"/>
      <c r="B281" s="35"/>
      <c r="C281" s="36"/>
      <c r="D281" s="216" t="s">
        <v>143</v>
      </c>
      <c r="E281" s="36"/>
      <c r="F281" s="217" t="s">
        <v>393</v>
      </c>
      <c r="G281" s="36"/>
      <c r="H281" s="36"/>
      <c r="I281" s="115"/>
      <c r="J281" s="36"/>
      <c r="K281" s="36"/>
      <c r="L281" s="39"/>
      <c r="M281" s="218"/>
      <c r="N281" s="219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143</v>
      </c>
      <c r="AU281" s="17" t="s">
        <v>87</v>
      </c>
    </row>
    <row r="282" spans="1:65" s="15" customFormat="1" ht="11.25">
      <c r="B282" s="252"/>
      <c r="C282" s="253"/>
      <c r="D282" s="216" t="s">
        <v>145</v>
      </c>
      <c r="E282" s="254" t="s">
        <v>1</v>
      </c>
      <c r="F282" s="255" t="s">
        <v>394</v>
      </c>
      <c r="G282" s="253"/>
      <c r="H282" s="254" t="s">
        <v>1</v>
      </c>
      <c r="I282" s="256"/>
      <c r="J282" s="253"/>
      <c r="K282" s="253"/>
      <c r="L282" s="257"/>
      <c r="M282" s="258"/>
      <c r="N282" s="259"/>
      <c r="O282" s="259"/>
      <c r="P282" s="259"/>
      <c r="Q282" s="259"/>
      <c r="R282" s="259"/>
      <c r="S282" s="259"/>
      <c r="T282" s="260"/>
      <c r="AT282" s="261" t="s">
        <v>145</v>
      </c>
      <c r="AU282" s="261" t="s">
        <v>87</v>
      </c>
      <c r="AV282" s="15" t="s">
        <v>85</v>
      </c>
      <c r="AW282" s="15" t="s">
        <v>34</v>
      </c>
      <c r="AX282" s="15" t="s">
        <v>77</v>
      </c>
      <c r="AY282" s="261" t="s">
        <v>133</v>
      </c>
    </row>
    <row r="283" spans="1:65" s="13" customFormat="1" ht="11.25">
      <c r="B283" s="220"/>
      <c r="C283" s="221"/>
      <c r="D283" s="216" t="s">
        <v>145</v>
      </c>
      <c r="E283" s="222" t="s">
        <v>1</v>
      </c>
      <c r="F283" s="223" t="s">
        <v>395</v>
      </c>
      <c r="G283" s="221"/>
      <c r="H283" s="224">
        <v>2.4</v>
      </c>
      <c r="I283" s="225"/>
      <c r="J283" s="221"/>
      <c r="K283" s="221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145</v>
      </c>
      <c r="AU283" s="230" t="s">
        <v>87</v>
      </c>
      <c r="AV283" s="13" t="s">
        <v>87</v>
      </c>
      <c r="AW283" s="13" t="s">
        <v>34</v>
      </c>
      <c r="AX283" s="13" t="s">
        <v>77</v>
      </c>
      <c r="AY283" s="230" t="s">
        <v>133</v>
      </c>
    </row>
    <row r="284" spans="1:65" s="13" customFormat="1" ht="11.25">
      <c r="B284" s="220"/>
      <c r="C284" s="221"/>
      <c r="D284" s="216" t="s">
        <v>145</v>
      </c>
      <c r="E284" s="222" t="s">
        <v>1</v>
      </c>
      <c r="F284" s="223" t="s">
        <v>396</v>
      </c>
      <c r="G284" s="221"/>
      <c r="H284" s="224">
        <v>2.4</v>
      </c>
      <c r="I284" s="225"/>
      <c r="J284" s="221"/>
      <c r="K284" s="221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145</v>
      </c>
      <c r="AU284" s="230" t="s">
        <v>87</v>
      </c>
      <c r="AV284" s="13" t="s">
        <v>87</v>
      </c>
      <c r="AW284" s="13" t="s">
        <v>34</v>
      </c>
      <c r="AX284" s="13" t="s">
        <v>77</v>
      </c>
      <c r="AY284" s="230" t="s">
        <v>133</v>
      </c>
    </row>
    <row r="285" spans="1:65" s="13" customFormat="1" ht="11.25">
      <c r="B285" s="220"/>
      <c r="C285" s="221"/>
      <c r="D285" s="216" t="s">
        <v>145</v>
      </c>
      <c r="E285" s="222" t="s">
        <v>1</v>
      </c>
      <c r="F285" s="223" t="s">
        <v>397</v>
      </c>
      <c r="G285" s="221"/>
      <c r="H285" s="224">
        <v>2.4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145</v>
      </c>
      <c r="AU285" s="230" t="s">
        <v>87</v>
      </c>
      <c r="AV285" s="13" t="s">
        <v>87</v>
      </c>
      <c r="AW285" s="13" t="s">
        <v>34</v>
      </c>
      <c r="AX285" s="13" t="s">
        <v>77</v>
      </c>
      <c r="AY285" s="230" t="s">
        <v>133</v>
      </c>
    </row>
    <row r="286" spans="1:65" s="14" customFormat="1" ht="11.25">
      <c r="B286" s="241"/>
      <c r="C286" s="242"/>
      <c r="D286" s="216" t="s">
        <v>145</v>
      </c>
      <c r="E286" s="243" t="s">
        <v>1</v>
      </c>
      <c r="F286" s="244" t="s">
        <v>160</v>
      </c>
      <c r="G286" s="242"/>
      <c r="H286" s="245">
        <v>7.2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AT286" s="251" t="s">
        <v>145</v>
      </c>
      <c r="AU286" s="251" t="s">
        <v>87</v>
      </c>
      <c r="AV286" s="14" t="s">
        <v>141</v>
      </c>
      <c r="AW286" s="14" t="s">
        <v>34</v>
      </c>
      <c r="AX286" s="14" t="s">
        <v>85</v>
      </c>
      <c r="AY286" s="251" t="s">
        <v>133</v>
      </c>
    </row>
    <row r="287" spans="1:65" s="2" customFormat="1" ht="21.75" customHeight="1">
      <c r="A287" s="34"/>
      <c r="B287" s="35"/>
      <c r="C287" s="203" t="s">
        <v>398</v>
      </c>
      <c r="D287" s="203" t="s">
        <v>136</v>
      </c>
      <c r="E287" s="204" t="s">
        <v>399</v>
      </c>
      <c r="F287" s="205" t="s">
        <v>400</v>
      </c>
      <c r="G287" s="206" t="s">
        <v>267</v>
      </c>
      <c r="H287" s="207">
        <v>16.690000000000001</v>
      </c>
      <c r="I287" s="208"/>
      <c r="J287" s="209">
        <f>ROUND(I287*H287,2)</f>
        <v>0</v>
      </c>
      <c r="K287" s="205" t="s">
        <v>140</v>
      </c>
      <c r="L287" s="39"/>
      <c r="M287" s="210" t="s">
        <v>1</v>
      </c>
      <c r="N287" s="211" t="s">
        <v>42</v>
      </c>
      <c r="O287" s="71"/>
      <c r="P287" s="212">
        <f>O287*H287</f>
        <v>0</v>
      </c>
      <c r="Q287" s="212">
        <v>0</v>
      </c>
      <c r="R287" s="212">
        <f>Q287*H287</f>
        <v>0</v>
      </c>
      <c r="S287" s="212">
        <v>8.9999999999999993E-3</v>
      </c>
      <c r="T287" s="213">
        <f>S287*H287</f>
        <v>0.15021000000000001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4" t="s">
        <v>141</v>
      </c>
      <c r="AT287" s="214" t="s">
        <v>136</v>
      </c>
      <c r="AU287" s="214" t="s">
        <v>87</v>
      </c>
      <c r="AY287" s="17" t="s">
        <v>133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7" t="s">
        <v>85</v>
      </c>
      <c r="BK287" s="215">
        <f>ROUND(I287*H287,2)</f>
        <v>0</v>
      </c>
      <c r="BL287" s="17" t="s">
        <v>141</v>
      </c>
      <c r="BM287" s="214" t="s">
        <v>401</v>
      </c>
    </row>
    <row r="288" spans="1:65" s="2" customFormat="1" ht="29.25">
      <c r="A288" s="34"/>
      <c r="B288" s="35"/>
      <c r="C288" s="36"/>
      <c r="D288" s="216" t="s">
        <v>143</v>
      </c>
      <c r="E288" s="36"/>
      <c r="F288" s="217" t="s">
        <v>402</v>
      </c>
      <c r="G288" s="36"/>
      <c r="H288" s="36"/>
      <c r="I288" s="115"/>
      <c r="J288" s="36"/>
      <c r="K288" s="36"/>
      <c r="L288" s="39"/>
      <c r="M288" s="218"/>
      <c r="N288" s="219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143</v>
      </c>
      <c r="AU288" s="17" t="s">
        <v>87</v>
      </c>
    </row>
    <row r="289" spans="1:65" s="15" customFormat="1" ht="11.25">
      <c r="B289" s="252"/>
      <c r="C289" s="253"/>
      <c r="D289" s="216" t="s">
        <v>145</v>
      </c>
      <c r="E289" s="254" t="s">
        <v>1</v>
      </c>
      <c r="F289" s="255" t="s">
        <v>403</v>
      </c>
      <c r="G289" s="253"/>
      <c r="H289" s="254" t="s">
        <v>1</v>
      </c>
      <c r="I289" s="256"/>
      <c r="J289" s="253"/>
      <c r="K289" s="253"/>
      <c r="L289" s="257"/>
      <c r="M289" s="258"/>
      <c r="N289" s="259"/>
      <c r="O289" s="259"/>
      <c r="P289" s="259"/>
      <c r="Q289" s="259"/>
      <c r="R289" s="259"/>
      <c r="S289" s="259"/>
      <c r="T289" s="260"/>
      <c r="AT289" s="261" t="s">
        <v>145</v>
      </c>
      <c r="AU289" s="261" t="s">
        <v>87</v>
      </c>
      <c r="AV289" s="15" t="s">
        <v>85</v>
      </c>
      <c r="AW289" s="15" t="s">
        <v>34</v>
      </c>
      <c r="AX289" s="15" t="s">
        <v>77</v>
      </c>
      <c r="AY289" s="261" t="s">
        <v>133</v>
      </c>
    </row>
    <row r="290" spans="1:65" s="13" customFormat="1" ht="11.25">
      <c r="B290" s="220"/>
      <c r="C290" s="221"/>
      <c r="D290" s="216" t="s">
        <v>145</v>
      </c>
      <c r="E290" s="222" t="s">
        <v>1</v>
      </c>
      <c r="F290" s="223" t="s">
        <v>404</v>
      </c>
      <c r="G290" s="221"/>
      <c r="H290" s="224">
        <v>4.5999999999999996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145</v>
      </c>
      <c r="AU290" s="230" t="s">
        <v>87</v>
      </c>
      <c r="AV290" s="13" t="s">
        <v>87</v>
      </c>
      <c r="AW290" s="13" t="s">
        <v>34</v>
      </c>
      <c r="AX290" s="13" t="s">
        <v>77</v>
      </c>
      <c r="AY290" s="230" t="s">
        <v>133</v>
      </c>
    </row>
    <row r="291" spans="1:65" s="13" customFormat="1" ht="11.25">
      <c r="B291" s="220"/>
      <c r="C291" s="221"/>
      <c r="D291" s="216" t="s">
        <v>145</v>
      </c>
      <c r="E291" s="222" t="s">
        <v>1</v>
      </c>
      <c r="F291" s="223" t="s">
        <v>405</v>
      </c>
      <c r="G291" s="221"/>
      <c r="H291" s="224">
        <v>3.84</v>
      </c>
      <c r="I291" s="225"/>
      <c r="J291" s="221"/>
      <c r="K291" s="221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145</v>
      </c>
      <c r="AU291" s="230" t="s">
        <v>87</v>
      </c>
      <c r="AV291" s="13" t="s">
        <v>87</v>
      </c>
      <c r="AW291" s="13" t="s">
        <v>34</v>
      </c>
      <c r="AX291" s="13" t="s">
        <v>77</v>
      </c>
      <c r="AY291" s="230" t="s">
        <v>133</v>
      </c>
    </row>
    <row r="292" spans="1:65" s="13" customFormat="1" ht="11.25">
      <c r="B292" s="220"/>
      <c r="C292" s="221"/>
      <c r="D292" s="216" t="s">
        <v>145</v>
      </c>
      <c r="E292" s="222" t="s">
        <v>1</v>
      </c>
      <c r="F292" s="223" t="s">
        <v>406</v>
      </c>
      <c r="G292" s="221"/>
      <c r="H292" s="224">
        <v>4.68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145</v>
      </c>
      <c r="AU292" s="230" t="s">
        <v>87</v>
      </c>
      <c r="AV292" s="13" t="s">
        <v>87</v>
      </c>
      <c r="AW292" s="13" t="s">
        <v>34</v>
      </c>
      <c r="AX292" s="13" t="s">
        <v>77</v>
      </c>
      <c r="AY292" s="230" t="s">
        <v>133</v>
      </c>
    </row>
    <row r="293" spans="1:65" s="13" customFormat="1" ht="11.25">
      <c r="B293" s="220"/>
      <c r="C293" s="221"/>
      <c r="D293" s="216" t="s">
        <v>145</v>
      </c>
      <c r="E293" s="222" t="s">
        <v>1</v>
      </c>
      <c r="F293" s="223" t="s">
        <v>407</v>
      </c>
      <c r="G293" s="221"/>
      <c r="H293" s="224">
        <v>3.57</v>
      </c>
      <c r="I293" s="225"/>
      <c r="J293" s="221"/>
      <c r="K293" s="221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145</v>
      </c>
      <c r="AU293" s="230" t="s">
        <v>87</v>
      </c>
      <c r="AV293" s="13" t="s">
        <v>87</v>
      </c>
      <c r="AW293" s="13" t="s">
        <v>34</v>
      </c>
      <c r="AX293" s="13" t="s">
        <v>77</v>
      </c>
      <c r="AY293" s="230" t="s">
        <v>133</v>
      </c>
    </row>
    <row r="294" spans="1:65" s="14" customFormat="1" ht="11.25">
      <c r="B294" s="241"/>
      <c r="C294" s="242"/>
      <c r="D294" s="216" t="s">
        <v>145</v>
      </c>
      <c r="E294" s="243" t="s">
        <v>1</v>
      </c>
      <c r="F294" s="244" t="s">
        <v>160</v>
      </c>
      <c r="G294" s="242"/>
      <c r="H294" s="245">
        <v>16.690000000000001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AT294" s="251" t="s">
        <v>145</v>
      </c>
      <c r="AU294" s="251" t="s">
        <v>87</v>
      </c>
      <c r="AV294" s="14" t="s">
        <v>141</v>
      </c>
      <c r="AW294" s="14" t="s">
        <v>34</v>
      </c>
      <c r="AX294" s="14" t="s">
        <v>85</v>
      </c>
      <c r="AY294" s="251" t="s">
        <v>133</v>
      </c>
    </row>
    <row r="295" spans="1:65" s="2" customFormat="1" ht="21.75" customHeight="1">
      <c r="A295" s="34"/>
      <c r="B295" s="35"/>
      <c r="C295" s="203" t="s">
        <v>408</v>
      </c>
      <c r="D295" s="203" t="s">
        <v>136</v>
      </c>
      <c r="E295" s="204" t="s">
        <v>409</v>
      </c>
      <c r="F295" s="205" t="s">
        <v>410</v>
      </c>
      <c r="G295" s="206" t="s">
        <v>139</v>
      </c>
      <c r="H295" s="207">
        <v>1</v>
      </c>
      <c r="I295" s="208"/>
      <c r="J295" s="209">
        <f>ROUND(I295*H295,2)</f>
        <v>0</v>
      </c>
      <c r="K295" s="205" t="s">
        <v>140</v>
      </c>
      <c r="L295" s="39"/>
      <c r="M295" s="210" t="s">
        <v>1</v>
      </c>
      <c r="N295" s="211" t="s">
        <v>42</v>
      </c>
      <c r="O295" s="71"/>
      <c r="P295" s="212">
        <f>O295*H295</f>
        <v>0</v>
      </c>
      <c r="Q295" s="212">
        <v>0</v>
      </c>
      <c r="R295" s="212">
        <f>Q295*H295</f>
        <v>0</v>
      </c>
      <c r="S295" s="212">
        <v>4.4999999999999998E-2</v>
      </c>
      <c r="T295" s="213">
        <f>S295*H295</f>
        <v>4.4999999999999998E-2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4" t="s">
        <v>141</v>
      </c>
      <c r="AT295" s="214" t="s">
        <v>136</v>
      </c>
      <c r="AU295" s="214" t="s">
        <v>87</v>
      </c>
      <c r="AY295" s="17" t="s">
        <v>133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7" t="s">
        <v>85</v>
      </c>
      <c r="BK295" s="215">
        <f>ROUND(I295*H295,2)</f>
        <v>0</v>
      </c>
      <c r="BL295" s="17" t="s">
        <v>141</v>
      </c>
      <c r="BM295" s="214" t="s">
        <v>411</v>
      </c>
    </row>
    <row r="296" spans="1:65" s="2" customFormat="1" ht="29.25">
      <c r="A296" s="34"/>
      <c r="B296" s="35"/>
      <c r="C296" s="36"/>
      <c r="D296" s="216" t="s">
        <v>143</v>
      </c>
      <c r="E296" s="36"/>
      <c r="F296" s="217" t="s">
        <v>412</v>
      </c>
      <c r="G296" s="36"/>
      <c r="H296" s="36"/>
      <c r="I296" s="115"/>
      <c r="J296" s="36"/>
      <c r="K296" s="36"/>
      <c r="L296" s="39"/>
      <c r="M296" s="218"/>
      <c r="N296" s="219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143</v>
      </c>
      <c r="AU296" s="17" t="s">
        <v>87</v>
      </c>
    </row>
    <row r="297" spans="1:65" s="13" customFormat="1" ht="11.25">
      <c r="B297" s="220"/>
      <c r="C297" s="221"/>
      <c r="D297" s="216" t="s">
        <v>145</v>
      </c>
      <c r="E297" s="222" t="s">
        <v>1</v>
      </c>
      <c r="F297" s="223" t="s">
        <v>413</v>
      </c>
      <c r="G297" s="221"/>
      <c r="H297" s="224">
        <v>1</v>
      </c>
      <c r="I297" s="225"/>
      <c r="J297" s="221"/>
      <c r="K297" s="221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145</v>
      </c>
      <c r="AU297" s="230" t="s">
        <v>87</v>
      </c>
      <c r="AV297" s="13" t="s">
        <v>87</v>
      </c>
      <c r="AW297" s="13" t="s">
        <v>34</v>
      </c>
      <c r="AX297" s="13" t="s">
        <v>85</v>
      </c>
      <c r="AY297" s="230" t="s">
        <v>133</v>
      </c>
    </row>
    <row r="298" spans="1:65" s="2" customFormat="1" ht="21.75" customHeight="1">
      <c r="A298" s="34"/>
      <c r="B298" s="35"/>
      <c r="C298" s="203" t="s">
        <v>414</v>
      </c>
      <c r="D298" s="203" t="s">
        <v>136</v>
      </c>
      <c r="E298" s="204" t="s">
        <v>415</v>
      </c>
      <c r="F298" s="205" t="s">
        <v>416</v>
      </c>
      <c r="G298" s="206" t="s">
        <v>267</v>
      </c>
      <c r="H298" s="207">
        <v>2.9449999999999998</v>
      </c>
      <c r="I298" s="208"/>
      <c r="J298" s="209">
        <f>ROUND(I298*H298,2)</f>
        <v>0</v>
      </c>
      <c r="K298" s="205" t="s">
        <v>140</v>
      </c>
      <c r="L298" s="39"/>
      <c r="M298" s="210" t="s">
        <v>1</v>
      </c>
      <c r="N298" s="211" t="s">
        <v>42</v>
      </c>
      <c r="O298" s="71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4" t="s">
        <v>141</v>
      </c>
      <c r="AT298" s="214" t="s">
        <v>136</v>
      </c>
      <c r="AU298" s="214" t="s">
        <v>87</v>
      </c>
      <c r="AY298" s="17" t="s">
        <v>133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7" t="s">
        <v>85</v>
      </c>
      <c r="BK298" s="215">
        <f>ROUND(I298*H298,2)</f>
        <v>0</v>
      </c>
      <c r="BL298" s="17" t="s">
        <v>141</v>
      </c>
      <c r="BM298" s="214" t="s">
        <v>417</v>
      </c>
    </row>
    <row r="299" spans="1:65" s="2" customFormat="1" ht="19.5">
      <c r="A299" s="34"/>
      <c r="B299" s="35"/>
      <c r="C299" s="36"/>
      <c r="D299" s="216" t="s">
        <v>143</v>
      </c>
      <c r="E299" s="36"/>
      <c r="F299" s="217" t="s">
        <v>418</v>
      </c>
      <c r="G299" s="36"/>
      <c r="H299" s="36"/>
      <c r="I299" s="115"/>
      <c r="J299" s="36"/>
      <c r="K299" s="36"/>
      <c r="L299" s="39"/>
      <c r="M299" s="218"/>
      <c r="N299" s="219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143</v>
      </c>
      <c r="AU299" s="17" t="s">
        <v>87</v>
      </c>
    </row>
    <row r="300" spans="1:65" s="13" customFormat="1" ht="11.25">
      <c r="B300" s="220"/>
      <c r="C300" s="221"/>
      <c r="D300" s="216" t="s">
        <v>145</v>
      </c>
      <c r="E300" s="222" t="s">
        <v>1</v>
      </c>
      <c r="F300" s="223" t="s">
        <v>419</v>
      </c>
      <c r="G300" s="221"/>
      <c r="H300" s="224">
        <v>2.9449999999999998</v>
      </c>
      <c r="I300" s="225"/>
      <c r="J300" s="221"/>
      <c r="K300" s="221"/>
      <c r="L300" s="226"/>
      <c r="M300" s="227"/>
      <c r="N300" s="228"/>
      <c r="O300" s="228"/>
      <c r="P300" s="228"/>
      <c r="Q300" s="228"/>
      <c r="R300" s="228"/>
      <c r="S300" s="228"/>
      <c r="T300" s="229"/>
      <c r="AT300" s="230" t="s">
        <v>145</v>
      </c>
      <c r="AU300" s="230" t="s">
        <v>87</v>
      </c>
      <c r="AV300" s="13" t="s">
        <v>87</v>
      </c>
      <c r="AW300" s="13" t="s">
        <v>34</v>
      </c>
      <c r="AX300" s="13" t="s">
        <v>85</v>
      </c>
      <c r="AY300" s="230" t="s">
        <v>133</v>
      </c>
    </row>
    <row r="301" spans="1:65" s="2" customFormat="1" ht="21.75" customHeight="1">
      <c r="A301" s="34"/>
      <c r="B301" s="35"/>
      <c r="C301" s="203" t="s">
        <v>420</v>
      </c>
      <c r="D301" s="203" t="s">
        <v>136</v>
      </c>
      <c r="E301" s="204" t="s">
        <v>421</v>
      </c>
      <c r="F301" s="205" t="s">
        <v>422</v>
      </c>
      <c r="G301" s="206" t="s">
        <v>154</v>
      </c>
      <c r="H301" s="207">
        <v>355.14100000000002</v>
      </c>
      <c r="I301" s="208"/>
      <c r="J301" s="209">
        <f>ROUND(I301*H301,2)</f>
        <v>0</v>
      </c>
      <c r="K301" s="205" t="s">
        <v>140</v>
      </c>
      <c r="L301" s="39"/>
      <c r="M301" s="210" t="s">
        <v>1</v>
      </c>
      <c r="N301" s="211" t="s">
        <v>42</v>
      </c>
      <c r="O301" s="71"/>
      <c r="P301" s="212">
        <f>O301*H301</f>
        <v>0</v>
      </c>
      <c r="Q301" s="212">
        <v>0</v>
      </c>
      <c r="R301" s="212">
        <f>Q301*H301</f>
        <v>0</v>
      </c>
      <c r="S301" s="212">
        <v>4.5999999999999999E-2</v>
      </c>
      <c r="T301" s="213">
        <f>S301*H301</f>
        <v>16.336486000000001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14" t="s">
        <v>141</v>
      </c>
      <c r="AT301" s="214" t="s">
        <v>136</v>
      </c>
      <c r="AU301" s="214" t="s">
        <v>87</v>
      </c>
      <c r="AY301" s="17" t="s">
        <v>133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17" t="s">
        <v>85</v>
      </c>
      <c r="BK301" s="215">
        <f>ROUND(I301*H301,2)</f>
        <v>0</v>
      </c>
      <c r="BL301" s="17" t="s">
        <v>141</v>
      </c>
      <c r="BM301" s="214" t="s">
        <v>423</v>
      </c>
    </row>
    <row r="302" spans="1:65" s="2" customFormat="1" ht="29.25">
      <c r="A302" s="34"/>
      <c r="B302" s="35"/>
      <c r="C302" s="36"/>
      <c r="D302" s="216" t="s">
        <v>143</v>
      </c>
      <c r="E302" s="36"/>
      <c r="F302" s="217" t="s">
        <v>424</v>
      </c>
      <c r="G302" s="36"/>
      <c r="H302" s="36"/>
      <c r="I302" s="115"/>
      <c r="J302" s="36"/>
      <c r="K302" s="36"/>
      <c r="L302" s="39"/>
      <c r="M302" s="218"/>
      <c r="N302" s="219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143</v>
      </c>
      <c r="AU302" s="17" t="s">
        <v>87</v>
      </c>
    </row>
    <row r="303" spans="1:65" s="15" customFormat="1" ht="11.25">
      <c r="B303" s="252"/>
      <c r="C303" s="253"/>
      <c r="D303" s="216" t="s">
        <v>145</v>
      </c>
      <c r="E303" s="254" t="s">
        <v>1</v>
      </c>
      <c r="F303" s="255" t="s">
        <v>425</v>
      </c>
      <c r="G303" s="253"/>
      <c r="H303" s="254" t="s">
        <v>1</v>
      </c>
      <c r="I303" s="256"/>
      <c r="J303" s="253"/>
      <c r="K303" s="253"/>
      <c r="L303" s="257"/>
      <c r="M303" s="258"/>
      <c r="N303" s="259"/>
      <c r="O303" s="259"/>
      <c r="P303" s="259"/>
      <c r="Q303" s="259"/>
      <c r="R303" s="259"/>
      <c r="S303" s="259"/>
      <c r="T303" s="260"/>
      <c r="AT303" s="261" t="s">
        <v>145</v>
      </c>
      <c r="AU303" s="261" t="s">
        <v>87</v>
      </c>
      <c r="AV303" s="15" t="s">
        <v>85</v>
      </c>
      <c r="AW303" s="15" t="s">
        <v>34</v>
      </c>
      <c r="AX303" s="15" t="s">
        <v>77</v>
      </c>
      <c r="AY303" s="261" t="s">
        <v>133</v>
      </c>
    </row>
    <row r="304" spans="1:65" s="13" customFormat="1" ht="33.75">
      <c r="B304" s="220"/>
      <c r="C304" s="221"/>
      <c r="D304" s="216" t="s">
        <v>145</v>
      </c>
      <c r="E304" s="222" t="s">
        <v>1</v>
      </c>
      <c r="F304" s="223" t="s">
        <v>426</v>
      </c>
      <c r="G304" s="221"/>
      <c r="H304" s="224">
        <v>133.55699999999999</v>
      </c>
      <c r="I304" s="225"/>
      <c r="J304" s="221"/>
      <c r="K304" s="221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145</v>
      </c>
      <c r="AU304" s="230" t="s">
        <v>87</v>
      </c>
      <c r="AV304" s="13" t="s">
        <v>87</v>
      </c>
      <c r="AW304" s="13" t="s">
        <v>34</v>
      </c>
      <c r="AX304" s="13" t="s">
        <v>77</v>
      </c>
      <c r="AY304" s="230" t="s">
        <v>133</v>
      </c>
    </row>
    <row r="305" spans="1:65" s="13" customFormat="1" ht="11.25">
      <c r="B305" s="220"/>
      <c r="C305" s="221"/>
      <c r="D305" s="216" t="s">
        <v>145</v>
      </c>
      <c r="E305" s="222" t="s">
        <v>1</v>
      </c>
      <c r="F305" s="223" t="s">
        <v>427</v>
      </c>
      <c r="G305" s="221"/>
      <c r="H305" s="224">
        <v>10.8</v>
      </c>
      <c r="I305" s="225"/>
      <c r="J305" s="221"/>
      <c r="K305" s="221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145</v>
      </c>
      <c r="AU305" s="230" t="s">
        <v>87</v>
      </c>
      <c r="AV305" s="13" t="s">
        <v>87</v>
      </c>
      <c r="AW305" s="13" t="s">
        <v>34</v>
      </c>
      <c r="AX305" s="13" t="s">
        <v>77</v>
      </c>
      <c r="AY305" s="230" t="s">
        <v>133</v>
      </c>
    </row>
    <row r="306" spans="1:65" s="15" customFormat="1" ht="11.25">
      <c r="B306" s="252"/>
      <c r="C306" s="253"/>
      <c r="D306" s="216" t="s">
        <v>145</v>
      </c>
      <c r="E306" s="254" t="s">
        <v>1</v>
      </c>
      <c r="F306" s="255" t="s">
        <v>428</v>
      </c>
      <c r="G306" s="253"/>
      <c r="H306" s="254" t="s">
        <v>1</v>
      </c>
      <c r="I306" s="256"/>
      <c r="J306" s="253"/>
      <c r="K306" s="253"/>
      <c r="L306" s="257"/>
      <c r="M306" s="258"/>
      <c r="N306" s="259"/>
      <c r="O306" s="259"/>
      <c r="P306" s="259"/>
      <c r="Q306" s="259"/>
      <c r="R306" s="259"/>
      <c r="S306" s="259"/>
      <c r="T306" s="260"/>
      <c r="AT306" s="261" t="s">
        <v>145</v>
      </c>
      <c r="AU306" s="261" t="s">
        <v>87</v>
      </c>
      <c r="AV306" s="15" t="s">
        <v>85</v>
      </c>
      <c r="AW306" s="15" t="s">
        <v>34</v>
      </c>
      <c r="AX306" s="15" t="s">
        <v>77</v>
      </c>
      <c r="AY306" s="261" t="s">
        <v>133</v>
      </c>
    </row>
    <row r="307" spans="1:65" s="13" customFormat="1" ht="11.25">
      <c r="B307" s="220"/>
      <c r="C307" s="221"/>
      <c r="D307" s="216" t="s">
        <v>145</v>
      </c>
      <c r="E307" s="222" t="s">
        <v>1</v>
      </c>
      <c r="F307" s="223" t="s">
        <v>429</v>
      </c>
      <c r="G307" s="221"/>
      <c r="H307" s="224">
        <v>27.286999999999999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145</v>
      </c>
      <c r="AU307" s="230" t="s">
        <v>87</v>
      </c>
      <c r="AV307" s="13" t="s">
        <v>87</v>
      </c>
      <c r="AW307" s="13" t="s">
        <v>34</v>
      </c>
      <c r="AX307" s="13" t="s">
        <v>77</v>
      </c>
      <c r="AY307" s="230" t="s">
        <v>133</v>
      </c>
    </row>
    <row r="308" spans="1:65" s="15" customFormat="1" ht="11.25">
      <c r="B308" s="252"/>
      <c r="C308" s="253"/>
      <c r="D308" s="216" t="s">
        <v>145</v>
      </c>
      <c r="E308" s="254" t="s">
        <v>1</v>
      </c>
      <c r="F308" s="255" t="s">
        <v>430</v>
      </c>
      <c r="G308" s="253"/>
      <c r="H308" s="254" t="s">
        <v>1</v>
      </c>
      <c r="I308" s="256"/>
      <c r="J308" s="253"/>
      <c r="K308" s="253"/>
      <c r="L308" s="257"/>
      <c r="M308" s="258"/>
      <c r="N308" s="259"/>
      <c r="O308" s="259"/>
      <c r="P308" s="259"/>
      <c r="Q308" s="259"/>
      <c r="R308" s="259"/>
      <c r="S308" s="259"/>
      <c r="T308" s="260"/>
      <c r="AT308" s="261" t="s">
        <v>145</v>
      </c>
      <c r="AU308" s="261" t="s">
        <v>87</v>
      </c>
      <c r="AV308" s="15" t="s">
        <v>85</v>
      </c>
      <c r="AW308" s="15" t="s">
        <v>34</v>
      </c>
      <c r="AX308" s="15" t="s">
        <v>77</v>
      </c>
      <c r="AY308" s="261" t="s">
        <v>133</v>
      </c>
    </row>
    <row r="309" spans="1:65" s="13" customFormat="1" ht="11.25">
      <c r="B309" s="220"/>
      <c r="C309" s="221"/>
      <c r="D309" s="216" t="s">
        <v>145</v>
      </c>
      <c r="E309" s="222" t="s">
        <v>1</v>
      </c>
      <c r="F309" s="223" t="s">
        <v>431</v>
      </c>
      <c r="G309" s="221"/>
      <c r="H309" s="224">
        <v>36.295000000000002</v>
      </c>
      <c r="I309" s="225"/>
      <c r="J309" s="221"/>
      <c r="K309" s="221"/>
      <c r="L309" s="226"/>
      <c r="M309" s="227"/>
      <c r="N309" s="228"/>
      <c r="O309" s="228"/>
      <c r="P309" s="228"/>
      <c r="Q309" s="228"/>
      <c r="R309" s="228"/>
      <c r="S309" s="228"/>
      <c r="T309" s="229"/>
      <c r="AT309" s="230" t="s">
        <v>145</v>
      </c>
      <c r="AU309" s="230" t="s">
        <v>87</v>
      </c>
      <c r="AV309" s="13" t="s">
        <v>87</v>
      </c>
      <c r="AW309" s="13" t="s">
        <v>34</v>
      </c>
      <c r="AX309" s="13" t="s">
        <v>77</v>
      </c>
      <c r="AY309" s="230" t="s">
        <v>133</v>
      </c>
    </row>
    <row r="310" spans="1:65" s="15" customFormat="1" ht="11.25">
      <c r="B310" s="252"/>
      <c r="C310" s="253"/>
      <c r="D310" s="216" t="s">
        <v>145</v>
      </c>
      <c r="E310" s="254" t="s">
        <v>1</v>
      </c>
      <c r="F310" s="255" t="s">
        <v>432</v>
      </c>
      <c r="G310" s="253"/>
      <c r="H310" s="254" t="s">
        <v>1</v>
      </c>
      <c r="I310" s="256"/>
      <c r="J310" s="253"/>
      <c r="K310" s="253"/>
      <c r="L310" s="257"/>
      <c r="M310" s="258"/>
      <c r="N310" s="259"/>
      <c r="O310" s="259"/>
      <c r="P310" s="259"/>
      <c r="Q310" s="259"/>
      <c r="R310" s="259"/>
      <c r="S310" s="259"/>
      <c r="T310" s="260"/>
      <c r="AT310" s="261" t="s">
        <v>145</v>
      </c>
      <c r="AU310" s="261" t="s">
        <v>87</v>
      </c>
      <c r="AV310" s="15" t="s">
        <v>85</v>
      </c>
      <c r="AW310" s="15" t="s">
        <v>34</v>
      </c>
      <c r="AX310" s="15" t="s">
        <v>77</v>
      </c>
      <c r="AY310" s="261" t="s">
        <v>133</v>
      </c>
    </row>
    <row r="311" spans="1:65" s="13" customFormat="1" ht="33.75">
      <c r="B311" s="220"/>
      <c r="C311" s="221"/>
      <c r="D311" s="216" t="s">
        <v>145</v>
      </c>
      <c r="E311" s="222" t="s">
        <v>1</v>
      </c>
      <c r="F311" s="223" t="s">
        <v>433</v>
      </c>
      <c r="G311" s="221"/>
      <c r="H311" s="224">
        <v>114.123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145</v>
      </c>
      <c r="AU311" s="230" t="s">
        <v>87</v>
      </c>
      <c r="AV311" s="13" t="s">
        <v>87</v>
      </c>
      <c r="AW311" s="13" t="s">
        <v>34</v>
      </c>
      <c r="AX311" s="13" t="s">
        <v>77</v>
      </c>
      <c r="AY311" s="230" t="s">
        <v>133</v>
      </c>
    </row>
    <row r="312" spans="1:65" s="15" customFormat="1" ht="11.25">
      <c r="B312" s="252"/>
      <c r="C312" s="253"/>
      <c r="D312" s="216" t="s">
        <v>145</v>
      </c>
      <c r="E312" s="254" t="s">
        <v>1</v>
      </c>
      <c r="F312" s="255" t="s">
        <v>434</v>
      </c>
      <c r="G312" s="253"/>
      <c r="H312" s="254" t="s">
        <v>1</v>
      </c>
      <c r="I312" s="256"/>
      <c r="J312" s="253"/>
      <c r="K312" s="253"/>
      <c r="L312" s="257"/>
      <c r="M312" s="258"/>
      <c r="N312" s="259"/>
      <c r="O312" s="259"/>
      <c r="P312" s="259"/>
      <c r="Q312" s="259"/>
      <c r="R312" s="259"/>
      <c r="S312" s="259"/>
      <c r="T312" s="260"/>
      <c r="AT312" s="261" t="s">
        <v>145</v>
      </c>
      <c r="AU312" s="261" t="s">
        <v>87</v>
      </c>
      <c r="AV312" s="15" t="s">
        <v>85</v>
      </c>
      <c r="AW312" s="15" t="s">
        <v>34</v>
      </c>
      <c r="AX312" s="15" t="s">
        <v>77</v>
      </c>
      <c r="AY312" s="261" t="s">
        <v>133</v>
      </c>
    </row>
    <row r="313" spans="1:65" s="13" customFormat="1" ht="22.5">
      <c r="B313" s="220"/>
      <c r="C313" s="221"/>
      <c r="D313" s="216" t="s">
        <v>145</v>
      </c>
      <c r="E313" s="222" t="s">
        <v>1</v>
      </c>
      <c r="F313" s="223" t="s">
        <v>435</v>
      </c>
      <c r="G313" s="221"/>
      <c r="H313" s="224">
        <v>33.079000000000001</v>
      </c>
      <c r="I313" s="225"/>
      <c r="J313" s="221"/>
      <c r="K313" s="221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145</v>
      </c>
      <c r="AU313" s="230" t="s">
        <v>87</v>
      </c>
      <c r="AV313" s="13" t="s">
        <v>87</v>
      </c>
      <c r="AW313" s="13" t="s">
        <v>34</v>
      </c>
      <c r="AX313" s="13" t="s">
        <v>77</v>
      </c>
      <c r="AY313" s="230" t="s">
        <v>133</v>
      </c>
    </row>
    <row r="314" spans="1:65" s="14" customFormat="1" ht="11.25">
      <c r="B314" s="241"/>
      <c r="C314" s="242"/>
      <c r="D314" s="216" t="s">
        <v>145</v>
      </c>
      <c r="E314" s="243" t="s">
        <v>1</v>
      </c>
      <c r="F314" s="244" t="s">
        <v>160</v>
      </c>
      <c r="G314" s="242"/>
      <c r="H314" s="245">
        <v>355.14100000000002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AT314" s="251" t="s">
        <v>145</v>
      </c>
      <c r="AU314" s="251" t="s">
        <v>87</v>
      </c>
      <c r="AV314" s="14" t="s">
        <v>141</v>
      </c>
      <c r="AW314" s="14" t="s">
        <v>34</v>
      </c>
      <c r="AX314" s="14" t="s">
        <v>85</v>
      </c>
      <c r="AY314" s="251" t="s">
        <v>133</v>
      </c>
    </row>
    <row r="315" spans="1:65" s="2" customFormat="1" ht="21.75" customHeight="1">
      <c r="A315" s="34"/>
      <c r="B315" s="35"/>
      <c r="C315" s="203" t="s">
        <v>436</v>
      </c>
      <c r="D315" s="203" t="s">
        <v>136</v>
      </c>
      <c r="E315" s="204" t="s">
        <v>437</v>
      </c>
      <c r="F315" s="205" t="s">
        <v>438</v>
      </c>
      <c r="G315" s="206" t="s">
        <v>154</v>
      </c>
      <c r="H315" s="207">
        <v>10</v>
      </c>
      <c r="I315" s="208"/>
      <c r="J315" s="209">
        <f>ROUND(I315*H315,2)</f>
        <v>0</v>
      </c>
      <c r="K315" s="205" t="s">
        <v>140</v>
      </c>
      <c r="L315" s="39"/>
      <c r="M315" s="210" t="s">
        <v>1</v>
      </c>
      <c r="N315" s="211" t="s">
        <v>42</v>
      </c>
      <c r="O315" s="71"/>
      <c r="P315" s="212">
        <f>O315*H315</f>
        <v>0</v>
      </c>
      <c r="Q315" s="212">
        <v>9.8999999999999999E-4</v>
      </c>
      <c r="R315" s="212">
        <f>Q315*H315</f>
        <v>9.8999999999999991E-3</v>
      </c>
      <c r="S315" s="212">
        <v>0</v>
      </c>
      <c r="T315" s="21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14" t="s">
        <v>141</v>
      </c>
      <c r="AT315" s="214" t="s">
        <v>136</v>
      </c>
      <c r="AU315" s="214" t="s">
        <v>87</v>
      </c>
      <c r="AY315" s="17" t="s">
        <v>133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7" t="s">
        <v>85</v>
      </c>
      <c r="BK315" s="215">
        <f>ROUND(I315*H315,2)</f>
        <v>0</v>
      </c>
      <c r="BL315" s="17" t="s">
        <v>141</v>
      </c>
      <c r="BM315" s="214" t="s">
        <v>439</v>
      </c>
    </row>
    <row r="316" spans="1:65" s="2" customFormat="1" ht="19.5">
      <c r="A316" s="34"/>
      <c r="B316" s="35"/>
      <c r="C316" s="36"/>
      <c r="D316" s="216" t="s">
        <v>143</v>
      </c>
      <c r="E316" s="36"/>
      <c r="F316" s="217" t="s">
        <v>440</v>
      </c>
      <c r="G316" s="36"/>
      <c r="H316" s="36"/>
      <c r="I316" s="115"/>
      <c r="J316" s="36"/>
      <c r="K316" s="36"/>
      <c r="L316" s="39"/>
      <c r="M316" s="218"/>
      <c r="N316" s="219"/>
      <c r="O316" s="71"/>
      <c r="P316" s="71"/>
      <c r="Q316" s="71"/>
      <c r="R316" s="71"/>
      <c r="S316" s="71"/>
      <c r="T316" s="72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143</v>
      </c>
      <c r="AU316" s="17" t="s">
        <v>87</v>
      </c>
    </row>
    <row r="317" spans="1:65" s="13" customFormat="1" ht="11.25">
      <c r="B317" s="220"/>
      <c r="C317" s="221"/>
      <c r="D317" s="216" t="s">
        <v>145</v>
      </c>
      <c r="E317" s="222" t="s">
        <v>1</v>
      </c>
      <c r="F317" s="223" t="s">
        <v>441</v>
      </c>
      <c r="G317" s="221"/>
      <c r="H317" s="224">
        <v>10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145</v>
      </c>
      <c r="AU317" s="230" t="s">
        <v>87</v>
      </c>
      <c r="AV317" s="13" t="s">
        <v>87</v>
      </c>
      <c r="AW317" s="13" t="s">
        <v>34</v>
      </c>
      <c r="AX317" s="13" t="s">
        <v>85</v>
      </c>
      <c r="AY317" s="230" t="s">
        <v>133</v>
      </c>
    </row>
    <row r="318" spans="1:65" s="2" customFormat="1" ht="21.75" customHeight="1">
      <c r="A318" s="34"/>
      <c r="B318" s="35"/>
      <c r="C318" s="203" t="s">
        <v>442</v>
      </c>
      <c r="D318" s="203" t="s">
        <v>136</v>
      </c>
      <c r="E318" s="204" t="s">
        <v>443</v>
      </c>
      <c r="F318" s="205" t="s">
        <v>444</v>
      </c>
      <c r="G318" s="206" t="s">
        <v>349</v>
      </c>
      <c r="H318" s="207">
        <v>1</v>
      </c>
      <c r="I318" s="208"/>
      <c r="J318" s="209">
        <f>ROUND(I318*H318,2)</f>
        <v>0</v>
      </c>
      <c r="K318" s="205" t="s">
        <v>1</v>
      </c>
      <c r="L318" s="39"/>
      <c r="M318" s="210" t="s">
        <v>1</v>
      </c>
      <c r="N318" s="211" t="s">
        <v>42</v>
      </c>
      <c r="O318" s="71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4" t="s">
        <v>141</v>
      </c>
      <c r="AT318" s="214" t="s">
        <v>136</v>
      </c>
      <c r="AU318" s="214" t="s">
        <v>87</v>
      </c>
      <c r="AY318" s="17" t="s">
        <v>133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7" t="s">
        <v>85</v>
      </c>
      <c r="BK318" s="215">
        <f>ROUND(I318*H318,2)</f>
        <v>0</v>
      </c>
      <c r="BL318" s="17" t="s">
        <v>141</v>
      </c>
      <c r="BM318" s="214" t="s">
        <v>445</v>
      </c>
    </row>
    <row r="319" spans="1:65" s="2" customFormat="1" ht="19.5">
      <c r="A319" s="34"/>
      <c r="B319" s="35"/>
      <c r="C319" s="36"/>
      <c r="D319" s="216" t="s">
        <v>143</v>
      </c>
      <c r="E319" s="36"/>
      <c r="F319" s="217" t="s">
        <v>446</v>
      </c>
      <c r="G319" s="36"/>
      <c r="H319" s="36"/>
      <c r="I319" s="115"/>
      <c r="J319" s="36"/>
      <c r="K319" s="36"/>
      <c r="L319" s="39"/>
      <c r="M319" s="218"/>
      <c r="N319" s="219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143</v>
      </c>
      <c r="AU319" s="17" t="s">
        <v>87</v>
      </c>
    </row>
    <row r="320" spans="1:65" s="12" customFormat="1" ht="22.9" customHeight="1">
      <c r="B320" s="187"/>
      <c r="C320" s="188"/>
      <c r="D320" s="189" t="s">
        <v>76</v>
      </c>
      <c r="E320" s="201" t="s">
        <v>447</v>
      </c>
      <c r="F320" s="201" t="s">
        <v>448</v>
      </c>
      <c r="G320" s="188"/>
      <c r="H320" s="188"/>
      <c r="I320" s="191"/>
      <c r="J320" s="202">
        <f>BK320</f>
        <v>0</v>
      </c>
      <c r="K320" s="188"/>
      <c r="L320" s="193"/>
      <c r="M320" s="194"/>
      <c r="N320" s="195"/>
      <c r="O320" s="195"/>
      <c r="P320" s="196">
        <f>SUM(P321:P334)</f>
        <v>0</v>
      </c>
      <c r="Q320" s="195"/>
      <c r="R320" s="196">
        <f>SUM(R321:R334)</f>
        <v>0</v>
      </c>
      <c r="S320" s="195"/>
      <c r="T320" s="197">
        <f>SUM(T321:T334)</f>
        <v>0</v>
      </c>
      <c r="AR320" s="198" t="s">
        <v>85</v>
      </c>
      <c r="AT320" s="199" t="s">
        <v>76</v>
      </c>
      <c r="AU320" s="199" t="s">
        <v>85</v>
      </c>
      <c r="AY320" s="198" t="s">
        <v>133</v>
      </c>
      <c r="BK320" s="200">
        <f>SUM(BK321:BK334)</f>
        <v>0</v>
      </c>
    </row>
    <row r="321" spans="1:65" s="2" customFormat="1" ht="16.5" customHeight="1">
      <c r="A321" s="34"/>
      <c r="B321" s="35"/>
      <c r="C321" s="203" t="s">
        <v>449</v>
      </c>
      <c r="D321" s="203" t="s">
        <v>136</v>
      </c>
      <c r="E321" s="204" t="s">
        <v>450</v>
      </c>
      <c r="F321" s="205" t="s">
        <v>451</v>
      </c>
      <c r="G321" s="206" t="s">
        <v>239</v>
      </c>
      <c r="H321" s="207">
        <v>34.548000000000002</v>
      </c>
      <c r="I321" s="208"/>
      <c r="J321" s="209">
        <f>ROUND(I321*H321,2)</f>
        <v>0</v>
      </c>
      <c r="K321" s="205" t="s">
        <v>140</v>
      </c>
      <c r="L321" s="39"/>
      <c r="M321" s="210" t="s">
        <v>1</v>
      </c>
      <c r="N321" s="211" t="s">
        <v>42</v>
      </c>
      <c r="O321" s="71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14" t="s">
        <v>141</v>
      </c>
      <c r="AT321" s="214" t="s">
        <v>136</v>
      </c>
      <c r="AU321" s="214" t="s">
        <v>87</v>
      </c>
      <c r="AY321" s="17" t="s">
        <v>133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7" t="s">
        <v>85</v>
      </c>
      <c r="BK321" s="215">
        <f>ROUND(I321*H321,2)</f>
        <v>0</v>
      </c>
      <c r="BL321" s="17" t="s">
        <v>141</v>
      </c>
      <c r="BM321" s="214" t="s">
        <v>452</v>
      </c>
    </row>
    <row r="322" spans="1:65" s="2" customFormat="1" ht="19.5">
      <c r="A322" s="34"/>
      <c r="B322" s="35"/>
      <c r="C322" s="36"/>
      <c r="D322" s="216" t="s">
        <v>143</v>
      </c>
      <c r="E322" s="36"/>
      <c r="F322" s="217" t="s">
        <v>453</v>
      </c>
      <c r="G322" s="36"/>
      <c r="H322" s="36"/>
      <c r="I322" s="115"/>
      <c r="J322" s="36"/>
      <c r="K322" s="36"/>
      <c r="L322" s="39"/>
      <c r="M322" s="218"/>
      <c r="N322" s="219"/>
      <c r="O322" s="71"/>
      <c r="P322" s="71"/>
      <c r="Q322" s="71"/>
      <c r="R322" s="71"/>
      <c r="S322" s="71"/>
      <c r="T322" s="72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143</v>
      </c>
      <c r="AU322" s="17" t="s">
        <v>87</v>
      </c>
    </row>
    <row r="323" spans="1:65" s="2" customFormat="1" ht="21.75" customHeight="1">
      <c r="A323" s="34"/>
      <c r="B323" s="35"/>
      <c r="C323" s="203" t="s">
        <v>454</v>
      </c>
      <c r="D323" s="203" t="s">
        <v>136</v>
      </c>
      <c r="E323" s="204" t="s">
        <v>455</v>
      </c>
      <c r="F323" s="205" t="s">
        <v>456</v>
      </c>
      <c r="G323" s="206" t="s">
        <v>239</v>
      </c>
      <c r="H323" s="207">
        <v>34.548000000000002</v>
      </c>
      <c r="I323" s="208"/>
      <c r="J323" s="209">
        <f>ROUND(I323*H323,2)</f>
        <v>0</v>
      </c>
      <c r="K323" s="205" t="s">
        <v>140</v>
      </c>
      <c r="L323" s="39"/>
      <c r="M323" s="210" t="s">
        <v>1</v>
      </c>
      <c r="N323" s="211" t="s">
        <v>42</v>
      </c>
      <c r="O323" s="71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4" t="s">
        <v>141</v>
      </c>
      <c r="AT323" s="214" t="s">
        <v>136</v>
      </c>
      <c r="AU323" s="214" t="s">
        <v>87</v>
      </c>
      <c r="AY323" s="17" t="s">
        <v>133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7" t="s">
        <v>85</v>
      </c>
      <c r="BK323" s="215">
        <f>ROUND(I323*H323,2)</f>
        <v>0</v>
      </c>
      <c r="BL323" s="17" t="s">
        <v>141</v>
      </c>
      <c r="BM323" s="214" t="s">
        <v>457</v>
      </c>
    </row>
    <row r="324" spans="1:65" s="2" customFormat="1" ht="19.5">
      <c r="A324" s="34"/>
      <c r="B324" s="35"/>
      <c r="C324" s="36"/>
      <c r="D324" s="216" t="s">
        <v>143</v>
      </c>
      <c r="E324" s="36"/>
      <c r="F324" s="217" t="s">
        <v>458</v>
      </c>
      <c r="G324" s="36"/>
      <c r="H324" s="36"/>
      <c r="I324" s="115"/>
      <c r="J324" s="36"/>
      <c r="K324" s="36"/>
      <c r="L324" s="39"/>
      <c r="M324" s="218"/>
      <c r="N324" s="219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143</v>
      </c>
      <c r="AU324" s="17" t="s">
        <v>87</v>
      </c>
    </row>
    <row r="325" spans="1:65" s="2" customFormat="1" ht="21.75" customHeight="1">
      <c r="A325" s="34"/>
      <c r="B325" s="35"/>
      <c r="C325" s="203" t="s">
        <v>459</v>
      </c>
      <c r="D325" s="203" t="s">
        <v>136</v>
      </c>
      <c r="E325" s="204" t="s">
        <v>460</v>
      </c>
      <c r="F325" s="205" t="s">
        <v>461</v>
      </c>
      <c r="G325" s="206" t="s">
        <v>239</v>
      </c>
      <c r="H325" s="207">
        <v>103.629</v>
      </c>
      <c r="I325" s="208"/>
      <c r="J325" s="209">
        <f>ROUND(I325*H325,2)</f>
        <v>0</v>
      </c>
      <c r="K325" s="205" t="s">
        <v>140</v>
      </c>
      <c r="L325" s="39"/>
      <c r="M325" s="210" t="s">
        <v>1</v>
      </c>
      <c r="N325" s="211" t="s">
        <v>42</v>
      </c>
      <c r="O325" s="71"/>
      <c r="P325" s="212">
        <f>O325*H325</f>
        <v>0</v>
      </c>
      <c r="Q325" s="212">
        <v>0</v>
      </c>
      <c r="R325" s="212">
        <f>Q325*H325</f>
        <v>0</v>
      </c>
      <c r="S325" s="212">
        <v>0</v>
      </c>
      <c r="T325" s="21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14" t="s">
        <v>141</v>
      </c>
      <c r="AT325" s="214" t="s">
        <v>136</v>
      </c>
      <c r="AU325" s="214" t="s">
        <v>87</v>
      </c>
      <c r="AY325" s="17" t="s">
        <v>133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7" t="s">
        <v>85</v>
      </c>
      <c r="BK325" s="215">
        <f>ROUND(I325*H325,2)</f>
        <v>0</v>
      </c>
      <c r="BL325" s="17" t="s">
        <v>141</v>
      </c>
      <c r="BM325" s="214" t="s">
        <v>462</v>
      </c>
    </row>
    <row r="326" spans="1:65" s="2" customFormat="1" ht="39">
      <c r="A326" s="34"/>
      <c r="B326" s="35"/>
      <c r="C326" s="36"/>
      <c r="D326" s="216" t="s">
        <v>143</v>
      </c>
      <c r="E326" s="36"/>
      <c r="F326" s="217" t="s">
        <v>463</v>
      </c>
      <c r="G326" s="36"/>
      <c r="H326" s="36"/>
      <c r="I326" s="115"/>
      <c r="J326" s="36"/>
      <c r="K326" s="36"/>
      <c r="L326" s="39"/>
      <c r="M326" s="218"/>
      <c r="N326" s="219"/>
      <c r="O326" s="71"/>
      <c r="P326" s="71"/>
      <c r="Q326" s="71"/>
      <c r="R326" s="71"/>
      <c r="S326" s="71"/>
      <c r="T326" s="7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143</v>
      </c>
      <c r="AU326" s="17" t="s">
        <v>87</v>
      </c>
    </row>
    <row r="327" spans="1:65" s="13" customFormat="1" ht="11.25">
      <c r="B327" s="220"/>
      <c r="C327" s="221"/>
      <c r="D327" s="216" t="s">
        <v>145</v>
      </c>
      <c r="E327" s="222" t="s">
        <v>1</v>
      </c>
      <c r="F327" s="223" t="s">
        <v>464</v>
      </c>
      <c r="G327" s="221"/>
      <c r="H327" s="224">
        <v>103.629</v>
      </c>
      <c r="I327" s="225"/>
      <c r="J327" s="221"/>
      <c r="K327" s="221"/>
      <c r="L327" s="226"/>
      <c r="M327" s="227"/>
      <c r="N327" s="228"/>
      <c r="O327" s="228"/>
      <c r="P327" s="228"/>
      <c r="Q327" s="228"/>
      <c r="R327" s="228"/>
      <c r="S327" s="228"/>
      <c r="T327" s="229"/>
      <c r="AT327" s="230" t="s">
        <v>145</v>
      </c>
      <c r="AU327" s="230" t="s">
        <v>87</v>
      </c>
      <c r="AV327" s="13" t="s">
        <v>87</v>
      </c>
      <c r="AW327" s="13" t="s">
        <v>34</v>
      </c>
      <c r="AX327" s="13" t="s">
        <v>85</v>
      </c>
      <c r="AY327" s="230" t="s">
        <v>133</v>
      </c>
    </row>
    <row r="328" spans="1:65" s="2" customFormat="1" ht="21.75" customHeight="1">
      <c r="A328" s="34"/>
      <c r="B328" s="35"/>
      <c r="C328" s="203" t="s">
        <v>465</v>
      </c>
      <c r="D328" s="203" t="s">
        <v>136</v>
      </c>
      <c r="E328" s="204" t="s">
        <v>466</v>
      </c>
      <c r="F328" s="205" t="s">
        <v>467</v>
      </c>
      <c r="G328" s="206" t="s">
        <v>239</v>
      </c>
      <c r="H328" s="207">
        <v>34.548000000000002</v>
      </c>
      <c r="I328" s="208"/>
      <c r="J328" s="209">
        <f>ROUND(I328*H328,2)</f>
        <v>0</v>
      </c>
      <c r="K328" s="205" t="s">
        <v>140</v>
      </c>
      <c r="L328" s="39"/>
      <c r="M328" s="210" t="s">
        <v>1</v>
      </c>
      <c r="N328" s="211" t="s">
        <v>42</v>
      </c>
      <c r="O328" s="71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14" t="s">
        <v>141</v>
      </c>
      <c r="AT328" s="214" t="s">
        <v>136</v>
      </c>
      <c r="AU328" s="214" t="s">
        <v>87</v>
      </c>
      <c r="AY328" s="17" t="s">
        <v>133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7" t="s">
        <v>85</v>
      </c>
      <c r="BK328" s="215">
        <f>ROUND(I328*H328,2)</f>
        <v>0</v>
      </c>
      <c r="BL328" s="17" t="s">
        <v>141</v>
      </c>
      <c r="BM328" s="214" t="s">
        <v>468</v>
      </c>
    </row>
    <row r="329" spans="1:65" s="2" customFormat="1" ht="19.5">
      <c r="A329" s="34"/>
      <c r="B329" s="35"/>
      <c r="C329" s="36"/>
      <c r="D329" s="216" t="s">
        <v>143</v>
      </c>
      <c r="E329" s="36"/>
      <c r="F329" s="217" t="s">
        <v>469</v>
      </c>
      <c r="G329" s="36"/>
      <c r="H329" s="36"/>
      <c r="I329" s="115"/>
      <c r="J329" s="36"/>
      <c r="K329" s="36"/>
      <c r="L329" s="39"/>
      <c r="M329" s="218"/>
      <c r="N329" s="219"/>
      <c r="O329" s="71"/>
      <c r="P329" s="71"/>
      <c r="Q329" s="71"/>
      <c r="R329" s="71"/>
      <c r="S329" s="71"/>
      <c r="T329" s="72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143</v>
      </c>
      <c r="AU329" s="17" t="s">
        <v>87</v>
      </c>
    </row>
    <row r="330" spans="1:65" s="2" customFormat="1" ht="21.75" customHeight="1">
      <c r="A330" s="34"/>
      <c r="B330" s="35"/>
      <c r="C330" s="203" t="s">
        <v>470</v>
      </c>
      <c r="D330" s="203" t="s">
        <v>136</v>
      </c>
      <c r="E330" s="204" t="s">
        <v>471</v>
      </c>
      <c r="F330" s="205" t="s">
        <v>472</v>
      </c>
      <c r="G330" s="206" t="s">
        <v>239</v>
      </c>
      <c r="H330" s="207">
        <v>483.60199999999998</v>
      </c>
      <c r="I330" s="208"/>
      <c r="J330" s="209">
        <f>ROUND(I330*H330,2)</f>
        <v>0</v>
      </c>
      <c r="K330" s="205" t="s">
        <v>140</v>
      </c>
      <c r="L330" s="39"/>
      <c r="M330" s="210" t="s">
        <v>1</v>
      </c>
      <c r="N330" s="211" t="s">
        <v>42</v>
      </c>
      <c r="O330" s="71"/>
      <c r="P330" s="212">
        <f>O330*H330</f>
        <v>0</v>
      </c>
      <c r="Q330" s="212">
        <v>0</v>
      </c>
      <c r="R330" s="212">
        <f>Q330*H330</f>
        <v>0</v>
      </c>
      <c r="S330" s="212">
        <v>0</v>
      </c>
      <c r="T330" s="21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14" t="s">
        <v>141</v>
      </c>
      <c r="AT330" s="214" t="s">
        <v>136</v>
      </c>
      <c r="AU330" s="214" t="s">
        <v>87</v>
      </c>
      <c r="AY330" s="17" t="s">
        <v>133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7" t="s">
        <v>85</v>
      </c>
      <c r="BK330" s="215">
        <f>ROUND(I330*H330,2)</f>
        <v>0</v>
      </c>
      <c r="BL330" s="17" t="s">
        <v>141</v>
      </c>
      <c r="BM330" s="214" t="s">
        <v>473</v>
      </c>
    </row>
    <row r="331" spans="1:65" s="2" customFormat="1" ht="29.25">
      <c r="A331" s="34"/>
      <c r="B331" s="35"/>
      <c r="C331" s="36"/>
      <c r="D331" s="216" t="s">
        <v>143</v>
      </c>
      <c r="E331" s="36"/>
      <c r="F331" s="217" t="s">
        <v>474</v>
      </c>
      <c r="G331" s="36"/>
      <c r="H331" s="36"/>
      <c r="I331" s="115"/>
      <c r="J331" s="36"/>
      <c r="K331" s="36"/>
      <c r="L331" s="39"/>
      <c r="M331" s="218"/>
      <c r="N331" s="219"/>
      <c r="O331" s="71"/>
      <c r="P331" s="71"/>
      <c r="Q331" s="71"/>
      <c r="R331" s="71"/>
      <c r="S331" s="71"/>
      <c r="T331" s="72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143</v>
      </c>
      <c r="AU331" s="17" t="s">
        <v>87</v>
      </c>
    </row>
    <row r="332" spans="1:65" s="13" customFormat="1" ht="11.25">
      <c r="B332" s="220"/>
      <c r="C332" s="221"/>
      <c r="D332" s="216" t="s">
        <v>145</v>
      </c>
      <c r="E332" s="222" t="s">
        <v>1</v>
      </c>
      <c r="F332" s="223" t="s">
        <v>475</v>
      </c>
      <c r="G332" s="221"/>
      <c r="H332" s="224">
        <v>483.60199999999998</v>
      </c>
      <c r="I332" s="225"/>
      <c r="J332" s="221"/>
      <c r="K332" s="221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145</v>
      </c>
      <c r="AU332" s="230" t="s">
        <v>87</v>
      </c>
      <c r="AV332" s="13" t="s">
        <v>87</v>
      </c>
      <c r="AW332" s="13" t="s">
        <v>34</v>
      </c>
      <c r="AX332" s="13" t="s">
        <v>85</v>
      </c>
      <c r="AY332" s="230" t="s">
        <v>133</v>
      </c>
    </row>
    <row r="333" spans="1:65" s="2" customFormat="1" ht="21.75" customHeight="1">
      <c r="A333" s="34"/>
      <c r="B333" s="35"/>
      <c r="C333" s="203" t="s">
        <v>476</v>
      </c>
      <c r="D333" s="203" t="s">
        <v>136</v>
      </c>
      <c r="E333" s="204" t="s">
        <v>477</v>
      </c>
      <c r="F333" s="205" t="s">
        <v>478</v>
      </c>
      <c r="G333" s="206" t="s">
        <v>239</v>
      </c>
      <c r="H333" s="207">
        <v>34.548000000000002</v>
      </c>
      <c r="I333" s="208"/>
      <c r="J333" s="209">
        <f>ROUND(I333*H333,2)</f>
        <v>0</v>
      </c>
      <c r="K333" s="205" t="s">
        <v>140</v>
      </c>
      <c r="L333" s="39"/>
      <c r="M333" s="210" t="s">
        <v>1</v>
      </c>
      <c r="N333" s="211" t="s">
        <v>42</v>
      </c>
      <c r="O333" s="71"/>
      <c r="P333" s="212">
        <f>O333*H333</f>
        <v>0</v>
      </c>
      <c r="Q333" s="212">
        <v>0</v>
      </c>
      <c r="R333" s="212">
        <f>Q333*H333</f>
        <v>0</v>
      </c>
      <c r="S333" s="212">
        <v>0</v>
      </c>
      <c r="T333" s="21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14" t="s">
        <v>141</v>
      </c>
      <c r="AT333" s="214" t="s">
        <v>136</v>
      </c>
      <c r="AU333" s="214" t="s">
        <v>87</v>
      </c>
      <c r="AY333" s="17" t="s">
        <v>133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7" t="s">
        <v>85</v>
      </c>
      <c r="BK333" s="215">
        <f>ROUND(I333*H333,2)</f>
        <v>0</v>
      </c>
      <c r="BL333" s="17" t="s">
        <v>141</v>
      </c>
      <c r="BM333" s="214" t="s">
        <v>479</v>
      </c>
    </row>
    <row r="334" spans="1:65" s="2" customFormat="1" ht="29.25">
      <c r="A334" s="34"/>
      <c r="B334" s="35"/>
      <c r="C334" s="36"/>
      <c r="D334" s="216" t="s">
        <v>143</v>
      </c>
      <c r="E334" s="36"/>
      <c r="F334" s="217" t="s">
        <v>480</v>
      </c>
      <c r="G334" s="36"/>
      <c r="H334" s="36"/>
      <c r="I334" s="115"/>
      <c r="J334" s="36"/>
      <c r="K334" s="36"/>
      <c r="L334" s="39"/>
      <c r="M334" s="218"/>
      <c r="N334" s="219"/>
      <c r="O334" s="71"/>
      <c r="P334" s="71"/>
      <c r="Q334" s="71"/>
      <c r="R334" s="71"/>
      <c r="S334" s="71"/>
      <c r="T334" s="72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143</v>
      </c>
      <c r="AU334" s="17" t="s">
        <v>87</v>
      </c>
    </row>
    <row r="335" spans="1:65" s="12" customFormat="1" ht="22.9" customHeight="1">
      <c r="B335" s="187"/>
      <c r="C335" s="188"/>
      <c r="D335" s="189" t="s">
        <v>76</v>
      </c>
      <c r="E335" s="201" t="s">
        <v>481</v>
      </c>
      <c r="F335" s="201" t="s">
        <v>482</v>
      </c>
      <c r="G335" s="188"/>
      <c r="H335" s="188"/>
      <c r="I335" s="191"/>
      <c r="J335" s="202">
        <f>BK335</f>
        <v>0</v>
      </c>
      <c r="K335" s="188"/>
      <c r="L335" s="193"/>
      <c r="M335" s="194"/>
      <c r="N335" s="195"/>
      <c r="O335" s="195"/>
      <c r="P335" s="196">
        <f>SUM(P336:P337)</f>
        <v>0</v>
      </c>
      <c r="Q335" s="195"/>
      <c r="R335" s="196">
        <f>SUM(R336:R337)</f>
        <v>0</v>
      </c>
      <c r="S335" s="195"/>
      <c r="T335" s="197">
        <f>SUM(T336:T337)</f>
        <v>0</v>
      </c>
      <c r="AR335" s="198" t="s">
        <v>85</v>
      </c>
      <c r="AT335" s="199" t="s">
        <v>76</v>
      </c>
      <c r="AU335" s="199" t="s">
        <v>85</v>
      </c>
      <c r="AY335" s="198" t="s">
        <v>133</v>
      </c>
      <c r="BK335" s="200">
        <f>SUM(BK336:BK337)</f>
        <v>0</v>
      </c>
    </row>
    <row r="336" spans="1:65" s="2" customFormat="1" ht="16.5" customHeight="1">
      <c r="A336" s="34"/>
      <c r="B336" s="35"/>
      <c r="C336" s="203" t="s">
        <v>483</v>
      </c>
      <c r="D336" s="203" t="s">
        <v>136</v>
      </c>
      <c r="E336" s="204" t="s">
        <v>484</v>
      </c>
      <c r="F336" s="205" t="s">
        <v>485</v>
      </c>
      <c r="G336" s="206" t="s">
        <v>239</v>
      </c>
      <c r="H336" s="207">
        <v>63.835000000000001</v>
      </c>
      <c r="I336" s="208"/>
      <c r="J336" s="209">
        <f>ROUND(I336*H336,2)</f>
        <v>0</v>
      </c>
      <c r="K336" s="205" t="s">
        <v>140</v>
      </c>
      <c r="L336" s="39"/>
      <c r="M336" s="210" t="s">
        <v>1</v>
      </c>
      <c r="N336" s="211" t="s">
        <v>42</v>
      </c>
      <c r="O336" s="71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4" t="s">
        <v>141</v>
      </c>
      <c r="AT336" s="214" t="s">
        <v>136</v>
      </c>
      <c r="AU336" s="214" t="s">
        <v>87</v>
      </c>
      <c r="AY336" s="17" t="s">
        <v>133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7" t="s">
        <v>85</v>
      </c>
      <c r="BK336" s="215">
        <f>ROUND(I336*H336,2)</f>
        <v>0</v>
      </c>
      <c r="BL336" s="17" t="s">
        <v>141</v>
      </c>
      <c r="BM336" s="214" t="s">
        <v>486</v>
      </c>
    </row>
    <row r="337" spans="1:65" s="2" customFormat="1" ht="39">
      <c r="A337" s="34"/>
      <c r="B337" s="35"/>
      <c r="C337" s="36"/>
      <c r="D337" s="216" t="s">
        <v>143</v>
      </c>
      <c r="E337" s="36"/>
      <c r="F337" s="217" t="s">
        <v>487</v>
      </c>
      <c r="G337" s="36"/>
      <c r="H337" s="36"/>
      <c r="I337" s="115"/>
      <c r="J337" s="36"/>
      <c r="K337" s="36"/>
      <c r="L337" s="39"/>
      <c r="M337" s="218"/>
      <c r="N337" s="219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143</v>
      </c>
      <c r="AU337" s="17" t="s">
        <v>87</v>
      </c>
    </row>
    <row r="338" spans="1:65" s="12" customFormat="1" ht="25.9" customHeight="1">
      <c r="B338" s="187"/>
      <c r="C338" s="188"/>
      <c r="D338" s="189" t="s">
        <v>76</v>
      </c>
      <c r="E338" s="190" t="s">
        <v>488</v>
      </c>
      <c r="F338" s="190" t="s">
        <v>489</v>
      </c>
      <c r="G338" s="188"/>
      <c r="H338" s="188"/>
      <c r="I338" s="191"/>
      <c r="J338" s="192">
        <f>BK338</f>
        <v>0</v>
      </c>
      <c r="K338" s="188"/>
      <c r="L338" s="193"/>
      <c r="M338" s="194"/>
      <c r="N338" s="195"/>
      <c r="O338" s="195"/>
      <c r="P338" s="196">
        <f>P339+P374+P399+P403+P407+P421</f>
        <v>0</v>
      </c>
      <c r="Q338" s="195"/>
      <c r="R338" s="196">
        <f>R339+R374+R399+R403+R407+R421</f>
        <v>1.20244046</v>
      </c>
      <c r="S338" s="195"/>
      <c r="T338" s="197">
        <f>T339+T374+T399+T403+T407+T421</f>
        <v>1.5157398200000001</v>
      </c>
      <c r="AR338" s="198" t="s">
        <v>87</v>
      </c>
      <c r="AT338" s="199" t="s">
        <v>76</v>
      </c>
      <c r="AU338" s="199" t="s">
        <v>77</v>
      </c>
      <c r="AY338" s="198" t="s">
        <v>133</v>
      </c>
      <c r="BK338" s="200">
        <f>BK339+BK374+BK399+BK403+BK407+BK421</f>
        <v>0</v>
      </c>
    </row>
    <row r="339" spans="1:65" s="12" customFormat="1" ht="22.9" customHeight="1">
      <c r="B339" s="187"/>
      <c r="C339" s="188"/>
      <c r="D339" s="189" t="s">
        <v>76</v>
      </c>
      <c r="E339" s="201" t="s">
        <v>490</v>
      </c>
      <c r="F339" s="201" t="s">
        <v>491</v>
      </c>
      <c r="G339" s="188"/>
      <c r="H339" s="188"/>
      <c r="I339" s="191"/>
      <c r="J339" s="202">
        <f>BK339</f>
        <v>0</v>
      </c>
      <c r="K339" s="188"/>
      <c r="L339" s="193"/>
      <c r="M339" s="194"/>
      <c r="N339" s="195"/>
      <c r="O339" s="195"/>
      <c r="P339" s="196">
        <f>SUM(P340:P373)</f>
        <v>0</v>
      </c>
      <c r="Q339" s="195"/>
      <c r="R339" s="196">
        <f>SUM(R340:R373)</f>
        <v>0.2698893</v>
      </c>
      <c r="S339" s="195"/>
      <c r="T339" s="197">
        <f>SUM(T340:T373)</f>
        <v>0.16800000000000001</v>
      </c>
      <c r="AR339" s="198" t="s">
        <v>87</v>
      </c>
      <c r="AT339" s="199" t="s">
        <v>76</v>
      </c>
      <c r="AU339" s="199" t="s">
        <v>85</v>
      </c>
      <c r="AY339" s="198" t="s">
        <v>133</v>
      </c>
      <c r="BK339" s="200">
        <f>SUM(BK340:BK373)</f>
        <v>0</v>
      </c>
    </row>
    <row r="340" spans="1:65" s="2" customFormat="1" ht="21.75" customHeight="1">
      <c r="A340" s="34"/>
      <c r="B340" s="35"/>
      <c r="C340" s="203" t="s">
        <v>492</v>
      </c>
      <c r="D340" s="203" t="s">
        <v>136</v>
      </c>
      <c r="E340" s="204" t="s">
        <v>493</v>
      </c>
      <c r="F340" s="205" t="s">
        <v>494</v>
      </c>
      <c r="G340" s="206" t="s">
        <v>154</v>
      </c>
      <c r="H340" s="207">
        <v>1.35</v>
      </c>
      <c r="I340" s="208"/>
      <c r="J340" s="209">
        <f>ROUND(I340*H340,2)</f>
        <v>0</v>
      </c>
      <c r="K340" s="205" t="s">
        <v>140</v>
      </c>
      <c r="L340" s="39"/>
      <c r="M340" s="210" t="s">
        <v>1</v>
      </c>
      <c r="N340" s="211" t="s">
        <v>42</v>
      </c>
      <c r="O340" s="71"/>
      <c r="P340" s="212">
        <f>O340*H340</f>
        <v>0</v>
      </c>
      <c r="Q340" s="212">
        <v>2.7E-4</v>
      </c>
      <c r="R340" s="212">
        <f>Q340*H340</f>
        <v>3.6450000000000002E-4</v>
      </c>
      <c r="S340" s="212">
        <v>0</v>
      </c>
      <c r="T340" s="213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4" t="s">
        <v>236</v>
      </c>
      <c r="AT340" s="214" t="s">
        <v>136</v>
      </c>
      <c r="AU340" s="214" t="s">
        <v>87</v>
      </c>
      <c r="AY340" s="17" t="s">
        <v>133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7" t="s">
        <v>85</v>
      </c>
      <c r="BK340" s="215">
        <f>ROUND(I340*H340,2)</f>
        <v>0</v>
      </c>
      <c r="BL340" s="17" t="s">
        <v>236</v>
      </c>
      <c r="BM340" s="214" t="s">
        <v>495</v>
      </c>
    </row>
    <row r="341" spans="1:65" s="2" customFormat="1" ht="19.5">
      <c r="A341" s="34"/>
      <c r="B341" s="35"/>
      <c r="C341" s="36"/>
      <c r="D341" s="216" t="s">
        <v>143</v>
      </c>
      <c r="E341" s="36"/>
      <c r="F341" s="217" t="s">
        <v>496</v>
      </c>
      <c r="G341" s="36"/>
      <c r="H341" s="36"/>
      <c r="I341" s="115"/>
      <c r="J341" s="36"/>
      <c r="K341" s="36"/>
      <c r="L341" s="39"/>
      <c r="M341" s="218"/>
      <c r="N341" s="219"/>
      <c r="O341" s="71"/>
      <c r="P341" s="71"/>
      <c r="Q341" s="71"/>
      <c r="R341" s="71"/>
      <c r="S341" s="71"/>
      <c r="T341" s="72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143</v>
      </c>
      <c r="AU341" s="17" t="s">
        <v>87</v>
      </c>
    </row>
    <row r="342" spans="1:65" s="13" customFormat="1" ht="11.25">
      <c r="B342" s="220"/>
      <c r="C342" s="221"/>
      <c r="D342" s="216" t="s">
        <v>145</v>
      </c>
      <c r="E342" s="222" t="s">
        <v>1</v>
      </c>
      <c r="F342" s="223" t="s">
        <v>497</v>
      </c>
      <c r="G342" s="221"/>
      <c r="H342" s="224">
        <v>1.35</v>
      </c>
      <c r="I342" s="225"/>
      <c r="J342" s="221"/>
      <c r="K342" s="221"/>
      <c r="L342" s="226"/>
      <c r="M342" s="227"/>
      <c r="N342" s="228"/>
      <c r="O342" s="228"/>
      <c r="P342" s="228"/>
      <c r="Q342" s="228"/>
      <c r="R342" s="228"/>
      <c r="S342" s="228"/>
      <c r="T342" s="229"/>
      <c r="AT342" s="230" t="s">
        <v>145</v>
      </c>
      <c r="AU342" s="230" t="s">
        <v>87</v>
      </c>
      <c r="AV342" s="13" t="s">
        <v>87</v>
      </c>
      <c r="AW342" s="13" t="s">
        <v>34</v>
      </c>
      <c r="AX342" s="13" t="s">
        <v>85</v>
      </c>
      <c r="AY342" s="230" t="s">
        <v>133</v>
      </c>
    </row>
    <row r="343" spans="1:65" s="2" customFormat="1" ht="21.75" customHeight="1">
      <c r="A343" s="34"/>
      <c r="B343" s="35"/>
      <c r="C343" s="231" t="s">
        <v>498</v>
      </c>
      <c r="D343" s="231" t="s">
        <v>147</v>
      </c>
      <c r="E343" s="232" t="s">
        <v>499</v>
      </c>
      <c r="F343" s="233" t="s">
        <v>500</v>
      </c>
      <c r="G343" s="234" t="s">
        <v>154</v>
      </c>
      <c r="H343" s="235">
        <v>1.35</v>
      </c>
      <c r="I343" s="236"/>
      <c r="J343" s="237">
        <f>ROUND(I343*H343,2)</f>
        <v>0</v>
      </c>
      <c r="K343" s="233" t="s">
        <v>140</v>
      </c>
      <c r="L343" s="238"/>
      <c r="M343" s="239" t="s">
        <v>1</v>
      </c>
      <c r="N343" s="240" t="s">
        <v>42</v>
      </c>
      <c r="O343" s="71"/>
      <c r="P343" s="212">
        <f>O343*H343</f>
        <v>0</v>
      </c>
      <c r="Q343" s="212">
        <v>3.056E-2</v>
      </c>
      <c r="R343" s="212">
        <f>Q343*H343</f>
        <v>4.1256000000000001E-2</v>
      </c>
      <c r="S343" s="212">
        <v>0</v>
      </c>
      <c r="T343" s="213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14" t="s">
        <v>339</v>
      </c>
      <c r="AT343" s="214" t="s">
        <v>147</v>
      </c>
      <c r="AU343" s="214" t="s">
        <v>87</v>
      </c>
      <c r="AY343" s="17" t="s">
        <v>133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17" t="s">
        <v>85</v>
      </c>
      <c r="BK343" s="215">
        <f>ROUND(I343*H343,2)</f>
        <v>0</v>
      </c>
      <c r="BL343" s="17" t="s">
        <v>236</v>
      </c>
      <c r="BM343" s="214" t="s">
        <v>501</v>
      </c>
    </row>
    <row r="344" spans="1:65" s="2" customFormat="1" ht="19.5">
      <c r="A344" s="34"/>
      <c r="B344" s="35"/>
      <c r="C344" s="36"/>
      <c r="D344" s="216" t="s">
        <v>143</v>
      </c>
      <c r="E344" s="36"/>
      <c r="F344" s="217" t="s">
        <v>500</v>
      </c>
      <c r="G344" s="36"/>
      <c r="H344" s="36"/>
      <c r="I344" s="115"/>
      <c r="J344" s="36"/>
      <c r="K344" s="36"/>
      <c r="L344" s="39"/>
      <c r="M344" s="218"/>
      <c r="N344" s="219"/>
      <c r="O344" s="71"/>
      <c r="P344" s="71"/>
      <c r="Q344" s="71"/>
      <c r="R344" s="71"/>
      <c r="S344" s="71"/>
      <c r="T344" s="72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143</v>
      </c>
      <c r="AU344" s="17" t="s">
        <v>87</v>
      </c>
    </row>
    <row r="345" spans="1:65" s="2" customFormat="1" ht="21.75" customHeight="1">
      <c r="A345" s="34"/>
      <c r="B345" s="35"/>
      <c r="C345" s="203" t="s">
        <v>502</v>
      </c>
      <c r="D345" s="203" t="s">
        <v>136</v>
      </c>
      <c r="E345" s="204" t="s">
        <v>503</v>
      </c>
      <c r="F345" s="205" t="s">
        <v>504</v>
      </c>
      <c r="G345" s="206" t="s">
        <v>154</v>
      </c>
      <c r="H345" s="207">
        <v>2.2749999999999999</v>
      </c>
      <c r="I345" s="208"/>
      <c r="J345" s="209">
        <f>ROUND(I345*H345,2)</f>
        <v>0</v>
      </c>
      <c r="K345" s="205" t="s">
        <v>140</v>
      </c>
      <c r="L345" s="39"/>
      <c r="M345" s="210" t="s">
        <v>1</v>
      </c>
      <c r="N345" s="211" t="s">
        <v>42</v>
      </c>
      <c r="O345" s="71"/>
      <c r="P345" s="212">
        <f>O345*H345</f>
        <v>0</v>
      </c>
      <c r="Q345" s="212">
        <v>2.5999999999999998E-4</v>
      </c>
      <c r="R345" s="212">
        <f>Q345*H345</f>
        <v>5.914999999999999E-4</v>
      </c>
      <c r="S345" s="212">
        <v>0</v>
      </c>
      <c r="T345" s="213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4" t="s">
        <v>236</v>
      </c>
      <c r="AT345" s="214" t="s">
        <v>136</v>
      </c>
      <c r="AU345" s="214" t="s">
        <v>87</v>
      </c>
      <c r="AY345" s="17" t="s">
        <v>133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7" t="s">
        <v>85</v>
      </c>
      <c r="BK345" s="215">
        <f>ROUND(I345*H345,2)</f>
        <v>0</v>
      </c>
      <c r="BL345" s="17" t="s">
        <v>236</v>
      </c>
      <c r="BM345" s="214" t="s">
        <v>505</v>
      </c>
    </row>
    <row r="346" spans="1:65" s="2" customFormat="1" ht="19.5">
      <c r="A346" s="34"/>
      <c r="B346" s="35"/>
      <c r="C346" s="36"/>
      <c r="D346" s="216" t="s">
        <v>143</v>
      </c>
      <c r="E346" s="36"/>
      <c r="F346" s="217" t="s">
        <v>506</v>
      </c>
      <c r="G346" s="36"/>
      <c r="H346" s="36"/>
      <c r="I346" s="115"/>
      <c r="J346" s="36"/>
      <c r="K346" s="36"/>
      <c r="L346" s="39"/>
      <c r="M346" s="218"/>
      <c r="N346" s="219"/>
      <c r="O346" s="71"/>
      <c r="P346" s="71"/>
      <c r="Q346" s="71"/>
      <c r="R346" s="71"/>
      <c r="S346" s="71"/>
      <c r="T346" s="72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143</v>
      </c>
      <c r="AU346" s="17" t="s">
        <v>87</v>
      </c>
    </row>
    <row r="347" spans="1:65" s="13" customFormat="1" ht="11.25">
      <c r="B347" s="220"/>
      <c r="C347" s="221"/>
      <c r="D347" s="216" t="s">
        <v>145</v>
      </c>
      <c r="E347" s="222" t="s">
        <v>1</v>
      </c>
      <c r="F347" s="223" t="s">
        <v>507</v>
      </c>
      <c r="G347" s="221"/>
      <c r="H347" s="224">
        <v>2.2749999999999999</v>
      </c>
      <c r="I347" s="225"/>
      <c r="J347" s="221"/>
      <c r="K347" s="221"/>
      <c r="L347" s="226"/>
      <c r="M347" s="227"/>
      <c r="N347" s="228"/>
      <c r="O347" s="228"/>
      <c r="P347" s="228"/>
      <c r="Q347" s="228"/>
      <c r="R347" s="228"/>
      <c r="S347" s="228"/>
      <c r="T347" s="229"/>
      <c r="AT347" s="230" t="s">
        <v>145</v>
      </c>
      <c r="AU347" s="230" t="s">
        <v>87</v>
      </c>
      <c r="AV347" s="13" t="s">
        <v>87</v>
      </c>
      <c r="AW347" s="13" t="s">
        <v>34</v>
      </c>
      <c r="AX347" s="13" t="s">
        <v>85</v>
      </c>
      <c r="AY347" s="230" t="s">
        <v>133</v>
      </c>
    </row>
    <row r="348" spans="1:65" s="2" customFormat="1" ht="21.75" customHeight="1">
      <c r="A348" s="34"/>
      <c r="B348" s="35"/>
      <c r="C348" s="231" t="s">
        <v>508</v>
      </c>
      <c r="D348" s="231" t="s">
        <v>147</v>
      </c>
      <c r="E348" s="232" t="s">
        <v>509</v>
      </c>
      <c r="F348" s="233" t="s">
        <v>510</v>
      </c>
      <c r="G348" s="234" t="s">
        <v>154</v>
      </c>
      <c r="H348" s="235">
        <v>2.2749999999999999</v>
      </c>
      <c r="I348" s="236"/>
      <c r="J348" s="237">
        <f>ROUND(I348*H348,2)</f>
        <v>0</v>
      </c>
      <c r="K348" s="233" t="s">
        <v>1</v>
      </c>
      <c r="L348" s="238"/>
      <c r="M348" s="239" t="s">
        <v>1</v>
      </c>
      <c r="N348" s="240" t="s">
        <v>42</v>
      </c>
      <c r="O348" s="71"/>
      <c r="P348" s="212">
        <f>O348*H348</f>
        <v>0</v>
      </c>
      <c r="Q348" s="212">
        <v>2.87E-2</v>
      </c>
      <c r="R348" s="212">
        <f>Q348*H348</f>
        <v>6.5292500000000003E-2</v>
      </c>
      <c r="S348" s="212">
        <v>0</v>
      </c>
      <c r="T348" s="213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14" t="s">
        <v>339</v>
      </c>
      <c r="AT348" s="214" t="s">
        <v>147</v>
      </c>
      <c r="AU348" s="214" t="s">
        <v>87</v>
      </c>
      <c r="AY348" s="17" t="s">
        <v>133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7" t="s">
        <v>85</v>
      </c>
      <c r="BK348" s="215">
        <f>ROUND(I348*H348,2)</f>
        <v>0</v>
      </c>
      <c r="BL348" s="17" t="s">
        <v>236</v>
      </c>
      <c r="BM348" s="214" t="s">
        <v>511</v>
      </c>
    </row>
    <row r="349" spans="1:65" s="2" customFormat="1" ht="19.5">
      <c r="A349" s="34"/>
      <c r="B349" s="35"/>
      <c r="C349" s="36"/>
      <c r="D349" s="216" t="s">
        <v>143</v>
      </c>
      <c r="E349" s="36"/>
      <c r="F349" s="217" t="s">
        <v>510</v>
      </c>
      <c r="G349" s="36"/>
      <c r="H349" s="36"/>
      <c r="I349" s="115"/>
      <c r="J349" s="36"/>
      <c r="K349" s="36"/>
      <c r="L349" s="39"/>
      <c r="M349" s="218"/>
      <c r="N349" s="219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143</v>
      </c>
      <c r="AU349" s="17" t="s">
        <v>87</v>
      </c>
    </row>
    <row r="350" spans="1:65" s="2" customFormat="1" ht="21.75" customHeight="1">
      <c r="A350" s="34"/>
      <c r="B350" s="35"/>
      <c r="C350" s="203" t="s">
        <v>512</v>
      </c>
      <c r="D350" s="203" t="s">
        <v>136</v>
      </c>
      <c r="E350" s="204" t="s">
        <v>513</v>
      </c>
      <c r="F350" s="205" t="s">
        <v>514</v>
      </c>
      <c r="G350" s="206" t="s">
        <v>139</v>
      </c>
      <c r="H350" s="207">
        <v>4</v>
      </c>
      <c r="I350" s="208"/>
      <c r="J350" s="209">
        <f>ROUND(I350*H350,2)</f>
        <v>0</v>
      </c>
      <c r="K350" s="205" t="s">
        <v>140</v>
      </c>
      <c r="L350" s="39"/>
      <c r="M350" s="210" t="s">
        <v>1</v>
      </c>
      <c r="N350" s="211" t="s">
        <v>42</v>
      </c>
      <c r="O350" s="71"/>
      <c r="P350" s="212">
        <f>O350*H350</f>
        <v>0</v>
      </c>
      <c r="Q350" s="212">
        <v>2.7E-4</v>
      </c>
      <c r="R350" s="212">
        <f>Q350*H350</f>
        <v>1.08E-3</v>
      </c>
      <c r="S350" s="212">
        <v>0</v>
      </c>
      <c r="T350" s="213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14" t="s">
        <v>236</v>
      </c>
      <c r="AT350" s="214" t="s">
        <v>136</v>
      </c>
      <c r="AU350" s="214" t="s">
        <v>87</v>
      </c>
      <c r="AY350" s="17" t="s">
        <v>133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17" t="s">
        <v>85</v>
      </c>
      <c r="BK350" s="215">
        <f>ROUND(I350*H350,2)</f>
        <v>0</v>
      </c>
      <c r="BL350" s="17" t="s">
        <v>236</v>
      </c>
      <c r="BM350" s="214" t="s">
        <v>515</v>
      </c>
    </row>
    <row r="351" spans="1:65" s="2" customFormat="1" ht="19.5">
      <c r="A351" s="34"/>
      <c r="B351" s="35"/>
      <c r="C351" s="36"/>
      <c r="D351" s="216" t="s">
        <v>143</v>
      </c>
      <c r="E351" s="36"/>
      <c r="F351" s="217" t="s">
        <v>516</v>
      </c>
      <c r="G351" s="36"/>
      <c r="H351" s="36"/>
      <c r="I351" s="115"/>
      <c r="J351" s="36"/>
      <c r="K351" s="36"/>
      <c r="L351" s="39"/>
      <c r="M351" s="218"/>
      <c r="N351" s="219"/>
      <c r="O351" s="71"/>
      <c r="P351" s="71"/>
      <c r="Q351" s="71"/>
      <c r="R351" s="71"/>
      <c r="S351" s="71"/>
      <c r="T351" s="72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143</v>
      </c>
      <c r="AU351" s="17" t="s">
        <v>87</v>
      </c>
    </row>
    <row r="352" spans="1:65" s="13" customFormat="1" ht="11.25">
      <c r="B352" s="220"/>
      <c r="C352" s="221"/>
      <c r="D352" s="216" t="s">
        <v>145</v>
      </c>
      <c r="E352" s="222" t="s">
        <v>1</v>
      </c>
      <c r="F352" s="223" t="s">
        <v>517</v>
      </c>
      <c r="G352" s="221"/>
      <c r="H352" s="224">
        <v>3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145</v>
      </c>
      <c r="AU352" s="230" t="s">
        <v>87</v>
      </c>
      <c r="AV352" s="13" t="s">
        <v>87</v>
      </c>
      <c r="AW352" s="13" t="s">
        <v>34</v>
      </c>
      <c r="AX352" s="13" t="s">
        <v>77</v>
      </c>
      <c r="AY352" s="230" t="s">
        <v>133</v>
      </c>
    </row>
    <row r="353" spans="1:65" s="13" customFormat="1" ht="11.25">
      <c r="B353" s="220"/>
      <c r="C353" s="221"/>
      <c r="D353" s="216" t="s">
        <v>145</v>
      </c>
      <c r="E353" s="222" t="s">
        <v>1</v>
      </c>
      <c r="F353" s="223" t="s">
        <v>518</v>
      </c>
      <c r="G353" s="221"/>
      <c r="H353" s="224">
        <v>1</v>
      </c>
      <c r="I353" s="225"/>
      <c r="J353" s="221"/>
      <c r="K353" s="221"/>
      <c r="L353" s="226"/>
      <c r="M353" s="227"/>
      <c r="N353" s="228"/>
      <c r="O353" s="228"/>
      <c r="P353" s="228"/>
      <c r="Q353" s="228"/>
      <c r="R353" s="228"/>
      <c r="S353" s="228"/>
      <c r="T353" s="229"/>
      <c r="AT353" s="230" t="s">
        <v>145</v>
      </c>
      <c r="AU353" s="230" t="s">
        <v>87</v>
      </c>
      <c r="AV353" s="13" t="s">
        <v>87</v>
      </c>
      <c r="AW353" s="13" t="s">
        <v>34</v>
      </c>
      <c r="AX353" s="13" t="s">
        <v>77</v>
      </c>
      <c r="AY353" s="230" t="s">
        <v>133</v>
      </c>
    </row>
    <row r="354" spans="1:65" s="14" customFormat="1" ht="11.25">
      <c r="B354" s="241"/>
      <c r="C354" s="242"/>
      <c r="D354" s="216" t="s">
        <v>145</v>
      </c>
      <c r="E354" s="243" t="s">
        <v>1</v>
      </c>
      <c r="F354" s="244" t="s">
        <v>160</v>
      </c>
      <c r="G354" s="242"/>
      <c r="H354" s="245">
        <v>4</v>
      </c>
      <c r="I354" s="246"/>
      <c r="J354" s="242"/>
      <c r="K354" s="242"/>
      <c r="L354" s="247"/>
      <c r="M354" s="248"/>
      <c r="N354" s="249"/>
      <c r="O354" s="249"/>
      <c r="P354" s="249"/>
      <c r="Q354" s="249"/>
      <c r="R354" s="249"/>
      <c r="S354" s="249"/>
      <c r="T354" s="250"/>
      <c r="AT354" s="251" t="s">
        <v>145</v>
      </c>
      <c r="AU354" s="251" t="s">
        <v>87</v>
      </c>
      <c r="AV354" s="14" t="s">
        <v>141</v>
      </c>
      <c r="AW354" s="14" t="s">
        <v>34</v>
      </c>
      <c r="AX354" s="14" t="s">
        <v>85</v>
      </c>
      <c r="AY354" s="251" t="s">
        <v>133</v>
      </c>
    </row>
    <row r="355" spans="1:65" s="2" customFormat="1" ht="21.75" customHeight="1">
      <c r="A355" s="34"/>
      <c r="B355" s="35"/>
      <c r="C355" s="231" t="s">
        <v>519</v>
      </c>
      <c r="D355" s="231" t="s">
        <v>147</v>
      </c>
      <c r="E355" s="232" t="s">
        <v>520</v>
      </c>
      <c r="F355" s="233" t="s">
        <v>521</v>
      </c>
      <c r="G355" s="234" t="s">
        <v>154</v>
      </c>
      <c r="H355" s="235">
        <v>3.4649999999999999</v>
      </c>
      <c r="I355" s="236"/>
      <c r="J355" s="237">
        <f>ROUND(I355*H355,2)</f>
        <v>0</v>
      </c>
      <c r="K355" s="233" t="s">
        <v>140</v>
      </c>
      <c r="L355" s="238"/>
      <c r="M355" s="239" t="s">
        <v>1</v>
      </c>
      <c r="N355" s="240" t="s">
        <v>42</v>
      </c>
      <c r="O355" s="71"/>
      <c r="P355" s="212">
        <f>O355*H355</f>
        <v>0</v>
      </c>
      <c r="Q355" s="212">
        <v>3.4720000000000001E-2</v>
      </c>
      <c r="R355" s="212">
        <f>Q355*H355</f>
        <v>0.1203048</v>
      </c>
      <c r="S355" s="212">
        <v>0</v>
      </c>
      <c r="T355" s="213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14" t="s">
        <v>339</v>
      </c>
      <c r="AT355" s="214" t="s">
        <v>147</v>
      </c>
      <c r="AU355" s="214" t="s">
        <v>87</v>
      </c>
      <c r="AY355" s="17" t="s">
        <v>133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17" t="s">
        <v>85</v>
      </c>
      <c r="BK355" s="215">
        <f>ROUND(I355*H355,2)</f>
        <v>0</v>
      </c>
      <c r="BL355" s="17" t="s">
        <v>236</v>
      </c>
      <c r="BM355" s="214" t="s">
        <v>522</v>
      </c>
    </row>
    <row r="356" spans="1:65" s="2" customFormat="1" ht="11.25">
      <c r="A356" s="34"/>
      <c r="B356" s="35"/>
      <c r="C356" s="36"/>
      <c r="D356" s="216" t="s">
        <v>143</v>
      </c>
      <c r="E356" s="36"/>
      <c r="F356" s="217" t="s">
        <v>521</v>
      </c>
      <c r="G356" s="36"/>
      <c r="H356" s="36"/>
      <c r="I356" s="115"/>
      <c r="J356" s="36"/>
      <c r="K356" s="36"/>
      <c r="L356" s="39"/>
      <c r="M356" s="218"/>
      <c r="N356" s="219"/>
      <c r="O356" s="71"/>
      <c r="P356" s="71"/>
      <c r="Q356" s="71"/>
      <c r="R356" s="71"/>
      <c r="S356" s="71"/>
      <c r="T356" s="72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143</v>
      </c>
      <c r="AU356" s="17" t="s">
        <v>87</v>
      </c>
    </row>
    <row r="357" spans="1:65" s="13" customFormat="1" ht="11.25">
      <c r="B357" s="220"/>
      <c r="C357" s="221"/>
      <c r="D357" s="216" t="s">
        <v>145</v>
      </c>
      <c r="E357" s="222" t="s">
        <v>1</v>
      </c>
      <c r="F357" s="223" t="s">
        <v>523</v>
      </c>
      <c r="G357" s="221"/>
      <c r="H357" s="224">
        <v>2.52</v>
      </c>
      <c r="I357" s="225"/>
      <c r="J357" s="221"/>
      <c r="K357" s="221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145</v>
      </c>
      <c r="AU357" s="230" t="s">
        <v>87</v>
      </c>
      <c r="AV357" s="13" t="s">
        <v>87</v>
      </c>
      <c r="AW357" s="13" t="s">
        <v>34</v>
      </c>
      <c r="AX357" s="13" t="s">
        <v>77</v>
      </c>
      <c r="AY357" s="230" t="s">
        <v>133</v>
      </c>
    </row>
    <row r="358" spans="1:65" s="13" customFormat="1" ht="11.25">
      <c r="B358" s="220"/>
      <c r="C358" s="221"/>
      <c r="D358" s="216" t="s">
        <v>145</v>
      </c>
      <c r="E358" s="222" t="s">
        <v>1</v>
      </c>
      <c r="F358" s="223" t="s">
        <v>524</v>
      </c>
      <c r="G358" s="221"/>
      <c r="H358" s="224">
        <v>0.94499999999999995</v>
      </c>
      <c r="I358" s="225"/>
      <c r="J358" s="221"/>
      <c r="K358" s="221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145</v>
      </c>
      <c r="AU358" s="230" t="s">
        <v>87</v>
      </c>
      <c r="AV358" s="13" t="s">
        <v>87</v>
      </c>
      <c r="AW358" s="13" t="s">
        <v>34</v>
      </c>
      <c r="AX358" s="13" t="s">
        <v>77</v>
      </c>
      <c r="AY358" s="230" t="s">
        <v>133</v>
      </c>
    </row>
    <row r="359" spans="1:65" s="14" customFormat="1" ht="11.25">
      <c r="B359" s="241"/>
      <c r="C359" s="242"/>
      <c r="D359" s="216" t="s">
        <v>145</v>
      </c>
      <c r="E359" s="243" t="s">
        <v>1</v>
      </c>
      <c r="F359" s="244" t="s">
        <v>160</v>
      </c>
      <c r="G359" s="242"/>
      <c r="H359" s="245">
        <v>3.4649999999999999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AT359" s="251" t="s">
        <v>145</v>
      </c>
      <c r="AU359" s="251" t="s">
        <v>87</v>
      </c>
      <c r="AV359" s="14" t="s">
        <v>141</v>
      </c>
      <c r="AW359" s="14" t="s">
        <v>34</v>
      </c>
      <c r="AX359" s="14" t="s">
        <v>85</v>
      </c>
      <c r="AY359" s="251" t="s">
        <v>133</v>
      </c>
    </row>
    <row r="360" spans="1:65" s="2" customFormat="1" ht="21.75" customHeight="1">
      <c r="A360" s="34"/>
      <c r="B360" s="35"/>
      <c r="C360" s="203" t="s">
        <v>525</v>
      </c>
      <c r="D360" s="203" t="s">
        <v>136</v>
      </c>
      <c r="E360" s="204" t="s">
        <v>526</v>
      </c>
      <c r="F360" s="205" t="s">
        <v>527</v>
      </c>
      <c r="G360" s="206" t="s">
        <v>139</v>
      </c>
      <c r="H360" s="207">
        <v>2</v>
      </c>
      <c r="I360" s="208"/>
      <c r="J360" s="209">
        <f>ROUND(I360*H360,2)</f>
        <v>0</v>
      </c>
      <c r="K360" s="205" t="s">
        <v>140</v>
      </c>
      <c r="L360" s="39"/>
      <c r="M360" s="210" t="s">
        <v>1</v>
      </c>
      <c r="N360" s="211" t="s">
        <v>42</v>
      </c>
      <c r="O360" s="71"/>
      <c r="P360" s="212">
        <f>O360*H360</f>
        <v>0</v>
      </c>
      <c r="Q360" s="212">
        <v>0</v>
      </c>
      <c r="R360" s="212">
        <f>Q360*H360</f>
        <v>0</v>
      </c>
      <c r="S360" s="212">
        <v>0</v>
      </c>
      <c r="T360" s="213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14" t="s">
        <v>236</v>
      </c>
      <c r="AT360" s="214" t="s">
        <v>136</v>
      </c>
      <c r="AU360" s="214" t="s">
        <v>87</v>
      </c>
      <c r="AY360" s="17" t="s">
        <v>133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17" t="s">
        <v>85</v>
      </c>
      <c r="BK360" s="215">
        <f>ROUND(I360*H360,2)</f>
        <v>0</v>
      </c>
      <c r="BL360" s="17" t="s">
        <v>236</v>
      </c>
      <c r="BM360" s="214" t="s">
        <v>528</v>
      </c>
    </row>
    <row r="361" spans="1:65" s="2" customFormat="1" ht="29.25">
      <c r="A361" s="34"/>
      <c r="B361" s="35"/>
      <c r="C361" s="36"/>
      <c r="D361" s="216" t="s">
        <v>143</v>
      </c>
      <c r="E361" s="36"/>
      <c r="F361" s="217" t="s">
        <v>529</v>
      </c>
      <c r="G361" s="36"/>
      <c r="H361" s="36"/>
      <c r="I361" s="115"/>
      <c r="J361" s="36"/>
      <c r="K361" s="36"/>
      <c r="L361" s="39"/>
      <c r="M361" s="218"/>
      <c r="N361" s="219"/>
      <c r="O361" s="71"/>
      <c r="P361" s="71"/>
      <c r="Q361" s="71"/>
      <c r="R361" s="71"/>
      <c r="S361" s="71"/>
      <c r="T361" s="72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143</v>
      </c>
      <c r="AU361" s="17" t="s">
        <v>87</v>
      </c>
    </row>
    <row r="362" spans="1:65" s="2" customFormat="1" ht="21.75" customHeight="1">
      <c r="A362" s="34"/>
      <c r="B362" s="35"/>
      <c r="C362" s="231" t="s">
        <v>530</v>
      </c>
      <c r="D362" s="231" t="s">
        <v>147</v>
      </c>
      <c r="E362" s="232" t="s">
        <v>531</v>
      </c>
      <c r="F362" s="233" t="s">
        <v>532</v>
      </c>
      <c r="G362" s="234" t="s">
        <v>139</v>
      </c>
      <c r="H362" s="235">
        <v>2</v>
      </c>
      <c r="I362" s="236"/>
      <c r="J362" s="237">
        <f>ROUND(I362*H362,2)</f>
        <v>0</v>
      </c>
      <c r="K362" s="233" t="s">
        <v>140</v>
      </c>
      <c r="L362" s="238"/>
      <c r="M362" s="239" t="s">
        <v>1</v>
      </c>
      <c r="N362" s="240" t="s">
        <v>42</v>
      </c>
      <c r="O362" s="71"/>
      <c r="P362" s="212">
        <f>O362*H362</f>
        <v>0</v>
      </c>
      <c r="Q362" s="212">
        <v>2.0500000000000001E-2</v>
      </c>
      <c r="R362" s="212">
        <f>Q362*H362</f>
        <v>4.1000000000000002E-2</v>
      </c>
      <c r="S362" s="212">
        <v>0</v>
      </c>
      <c r="T362" s="213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14" t="s">
        <v>339</v>
      </c>
      <c r="AT362" s="214" t="s">
        <v>147</v>
      </c>
      <c r="AU362" s="214" t="s">
        <v>87</v>
      </c>
      <c r="AY362" s="17" t="s">
        <v>133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17" t="s">
        <v>85</v>
      </c>
      <c r="BK362" s="215">
        <f>ROUND(I362*H362,2)</f>
        <v>0</v>
      </c>
      <c r="BL362" s="17" t="s">
        <v>236</v>
      </c>
      <c r="BM362" s="214" t="s">
        <v>533</v>
      </c>
    </row>
    <row r="363" spans="1:65" s="2" customFormat="1" ht="11.25">
      <c r="A363" s="34"/>
      <c r="B363" s="35"/>
      <c r="C363" s="36"/>
      <c r="D363" s="216" t="s">
        <v>143</v>
      </c>
      <c r="E363" s="36"/>
      <c r="F363" s="217" t="s">
        <v>532</v>
      </c>
      <c r="G363" s="36"/>
      <c r="H363" s="36"/>
      <c r="I363" s="115"/>
      <c r="J363" s="36"/>
      <c r="K363" s="36"/>
      <c r="L363" s="39"/>
      <c r="M363" s="218"/>
      <c r="N363" s="219"/>
      <c r="O363" s="71"/>
      <c r="P363" s="71"/>
      <c r="Q363" s="71"/>
      <c r="R363" s="71"/>
      <c r="S363" s="71"/>
      <c r="T363" s="72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143</v>
      </c>
      <c r="AU363" s="17" t="s">
        <v>87</v>
      </c>
    </row>
    <row r="364" spans="1:65" s="13" customFormat="1" ht="11.25">
      <c r="B364" s="220"/>
      <c r="C364" s="221"/>
      <c r="D364" s="216" t="s">
        <v>145</v>
      </c>
      <c r="E364" s="222" t="s">
        <v>1</v>
      </c>
      <c r="F364" s="223" t="s">
        <v>534</v>
      </c>
      <c r="G364" s="221"/>
      <c r="H364" s="224">
        <v>2</v>
      </c>
      <c r="I364" s="225"/>
      <c r="J364" s="221"/>
      <c r="K364" s="221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145</v>
      </c>
      <c r="AU364" s="230" t="s">
        <v>87</v>
      </c>
      <c r="AV364" s="13" t="s">
        <v>87</v>
      </c>
      <c r="AW364" s="13" t="s">
        <v>34</v>
      </c>
      <c r="AX364" s="13" t="s">
        <v>85</v>
      </c>
      <c r="AY364" s="230" t="s">
        <v>133</v>
      </c>
    </row>
    <row r="365" spans="1:65" s="2" customFormat="1" ht="21.75" customHeight="1">
      <c r="A365" s="34"/>
      <c r="B365" s="35"/>
      <c r="C365" s="203" t="s">
        <v>535</v>
      </c>
      <c r="D365" s="203" t="s">
        <v>136</v>
      </c>
      <c r="E365" s="204" t="s">
        <v>536</v>
      </c>
      <c r="F365" s="205" t="s">
        <v>537</v>
      </c>
      <c r="G365" s="206" t="s">
        <v>139</v>
      </c>
      <c r="H365" s="207">
        <v>7</v>
      </c>
      <c r="I365" s="208"/>
      <c r="J365" s="209">
        <f>ROUND(I365*H365,2)</f>
        <v>0</v>
      </c>
      <c r="K365" s="205" t="s">
        <v>140</v>
      </c>
      <c r="L365" s="39"/>
      <c r="M365" s="210" t="s">
        <v>1</v>
      </c>
      <c r="N365" s="211" t="s">
        <v>42</v>
      </c>
      <c r="O365" s="71"/>
      <c r="P365" s="212">
        <f>O365*H365</f>
        <v>0</v>
      </c>
      <c r="Q365" s="212">
        <v>0</v>
      </c>
      <c r="R365" s="212">
        <f>Q365*H365</f>
        <v>0</v>
      </c>
      <c r="S365" s="212">
        <v>2.4E-2</v>
      </c>
      <c r="T365" s="213">
        <f>S365*H365</f>
        <v>0.16800000000000001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214" t="s">
        <v>236</v>
      </c>
      <c r="AT365" s="214" t="s">
        <v>136</v>
      </c>
      <c r="AU365" s="214" t="s">
        <v>87</v>
      </c>
      <c r="AY365" s="17" t="s">
        <v>133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17" t="s">
        <v>85</v>
      </c>
      <c r="BK365" s="215">
        <f>ROUND(I365*H365,2)</f>
        <v>0</v>
      </c>
      <c r="BL365" s="17" t="s">
        <v>236</v>
      </c>
      <c r="BM365" s="214" t="s">
        <v>538</v>
      </c>
    </row>
    <row r="366" spans="1:65" s="2" customFormat="1" ht="29.25">
      <c r="A366" s="34"/>
      <c r="B366" s="35"/>
      <c r="C366" s="36"/>
      <c r="D366" s="216" t="s">
        <v>143</v>
      </c>
      <c r="E366" s="36"/>
      <c r="F366" s="217" t="s">
        <v>539</v>
      </c>
      <c r="G366" s="36"/>
      <c r="H366" s="36"/>
      <c r="I366" s="115"/>
      <c r="J366" s="36"/>
      <c r="K366" s="36"/>
      <c r="L366" s="39"/>
      <c r="M366" s="218"/>
      <c r="N366" s="219"/>
      <c r="O366" s="71"/>
      <c r="P366" s="71"/>
      <c r="Q366" s="71"/>
      <c r="R366" s="71"/>
      <c r="S366" s="71"/>
      <c r="T366" s="72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143</v>
      </c>
      <c r="AU366" s="17" t="s">
        <v>87</v>
      </c>
    </row>
    <row r="367" spans="1:65" s="13" customFormat="1" ht="11.25">
      <c r="B367" s="220"/>
      <c r="C367" s="221"/>
      <c r="D367" s="216" t="s">
        <v>145</v>
      </c>
      <c r="E367" s="222" t="s">
        <v>1</v>
      </c>
      <c r="F367" s="223" t="s">
        <v>540</v>
      </c>
      <c r="G367" s="221"/>
      <c r="H367" s="224">
        <v>5</v>
      </c>
      <c r="I367" s="225"/>
      <c r="J367" s="221"/>
      <c r="K367" s="221"/>
      <c r="L367" s="226"/>
      <c r="M367" s="227"/>
      <c r="N367" s="228"/>
      <c r="O367" s="228"/>
      <c r="P367" s="228"/>
      <c r="Q367" s="228"/>
      <c r="R367" s="228"/>
      <c r="S367" s="228"/>
      <c r="T367" s="229"/>
      <c r="AT367" s="230" t="s">
        <v>145</v>
      </c>
      <c r="AU367" s="230" t="s">
        <v>87</v>
      </c>
      <c r="AV367" s="13" t="s">
        <v>87</v>
      </c>
      <c r="AW367" s="13" t="s">
        <v>34</v>
      </c>
      <c r="AX367" s="13" t="s">
        <v>77</v>
      </c>
      <c r="AY367" s="230" t="s">
        <v>133</v>
      </c>
    </row>
    <row r="368" spans="1:65" s="13" customFormat="1" ht="11.25">
      <c r="B368" s="220"/>
      <c r="C368" s="221"/>
      <c r="D368" s="216" t="s">
        <v>145</v>
      </c>
      <c r="E368" s="222" t="s">
        <v>1</v>
      </c>
      <c r="F368" s="223" t="s">
        <v>541</v>
      </c>
      <c r="G368" s="221"/>
      <c r="H368" s="224">
        <v>2</v>
      </c>
      <c r="I368" s="225"/>
      <c r="J368" s="221"/>
      <c r="K368" s="221"/>
      <c r="L368" s="226"/>
      <c r="M368" s="227"/>
      <c r="N368" s="228"/>
      <c r="O368" s="228"/>
      <c r="P368" s="228"/>
      <c r="Q368" s="228"/>
      <c r="R368" s="228"/>
      <c r="S368" s="228"/>
      <c r="T368" s="229"/>
      <c r="AT368" s="230" t="s">
        <v>145</v>
      </c>
      <c r="AU368" s="230" t="s">
        <v>87</v>
      </c>
      <c r="AV368" s="13" t="s">
        <v>87</v>
      </c>
      <c r="AW368" s="13" t="s">
        <v>34</v>
      </c>
      <c r="AX368" s="13" t="s">
        <v>77</v>
      </c>
      <c r="AY368" s="230" t="s">
        <v>133</v>
      </c>
    </row>
    <row r="369" spans="1:65" s="14" customFormat="1" ht="11.25">
      <c r="B369" s="241"/>
      <c r="C369" s="242"/>
      <c r="D369" s="216" t="s">
        <v>145</v>
      </c>
      <c r="E369" s="243" t="s">
        <v>1</v>
      </c>
      <c r="F369" s="244" t="s">
        <v>160</v>
      </c>
      <c r="G369" s="242"/>
      <c r="H369" s="245">
        <v>7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AT369" s="251" t="s">
        <v>145</v>
      </c>
      <c r="AU369" s="251" t="s">
        <v>87</v>
      </c>
      <c r="AV369" s="14" t="s">
        <v>141</v>
      </c>
      <c r="AW369" s="14" t="s">
        <v>34</v>
      </c>
      <c r="AX369" s="14" t="s">
        <v>85</v>
      </c>
      <c r="AY369" s="251" t="s">
        <v>133</v>
      </c>
    </row>
    <row r="370" spans="1:65" s="2" customFormat="1" ht="21.75" customHeight="1">
      <c r="A370" s="34"/>
      <c r="B370" s="35"/>
      <c r="C370" s="203" t="s">
        <v>542</v>
      </c>
      <c r="D370" s="203" t="s">
        <v>136</v>
      </c>
      <c r="E370" s="204" t="s">
        <v>543</v>
      </c>
      <c r="F370" s="205" t="s">
        <v>544</v>
      </c>
      <c r="G370" s="206" t="s">
        <v>239</v>
      </c>
      <c r="H370" s="207">
        <v>0.27</v>
      </c>
      <c r="I370" s="208"/>
      <c r="J370" s="209">
        <f>ROUND(I370*H370,2)</f>
        <v>0</v>
      </c>
      <c r="K370" s="205" t="s">
        <v>140</v>
      </c>
      <c r="L370" s="39"/>
      <c r="M370" s="210" t="s">
        <v>1</v>
      </c>
      <c r="N370" s="211" t="s">
        <v>42</v>
      </c>
      <c r="O370" s="71"/>
      <c r="P370" s="212">
        <f>O370*H370</f>
        <v>0</v>
      </c>
      <c r="Q370" s="212">
        <v>0</v>
      </c>
      <c r="R370" s="212">
        <f>Q370*H370</f>
        <v>0</v>
      </c>
      <c r="S370" s="212">
        <v>0</v>
      </c>
      <c r="T370" s="213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14" t="s">
        <v>236</v>
      </c>
      <c r="AT370" s="214" t="s">
        <v>136</v>
      </c>
      <c r="AU370" s="214" t="s">
        <v>87</v>
      </c>
      <c r="AY370" s="17" t="s">
        <v>133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17" t="s">
        <v>85</v>
      </c>
      <c r="BK370" s="215">
        <f>ROUND(I370*H370,2)</f>
        <v>0</v>
      </c>
      <c r="BL370" s="17" t="s">
        <v>236</v>
      </c>
      <c r="BM370" s="214" t="s">
        <v>545</v>
      </c>
    </row>
    <row r="371" spans="1:65" s="2" customFormat="1" ht="29.25">
      <c r="A371" s="34"/>
      <c r="B371" s="35"/>
      <c r="C371" s="36"/>
      <c r="D371" s="216" t="s">
        <v>143</v>
      </c>
      <c r="E371" s="36"/>
      <c r="F371" s="217" t="s">
        <v>546</v>
      </c>
      <c r="G371" s="36"/>
      <c r="H371" s="36"/>
      <c r="I371" s="115"/>
      <c r="J371" s="36"/>
      <c r="K371" s="36"/>
      <c r="L371" s="39"/>
      <c r="M371" s="218"/>
      <c r="N371" s="219"/>
      <c r="O371" s="71"/>
      <c r="P371" s="71"/>
      <c r="Q371" s="71"/>
      <c r="R371" s="71"/>
      <c r="S371" s="71"/>
      <c r="T371" s="72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143</v>
      </c>
      <c r="AU371" s="17" t="s">
        <v>87</v>
      </c>
    </row>
    <row r="372" spans="1:65" s="2" customFormat="1" ht="21.75" customHeight="1">
      <c r="A372" s="34"/>
      <c r="B372" s="35"/>
      <c r="C372" s="203" t="s">
        <v>547</v>
      </c>
      <c r="D372" s="203" t="s">
        <v>136</v>
      </c>
      <c r="E372" s="204" t="s">
        <v>548</v>
      </c>
      <c r="F372" s="205" t="s">
        <v>549</v>
      </c>
      <c r="G372" s="206" t="s">
        <v>239</v>
      </c>
      <c r="H372" s="207">
        <v>0.27</v>
      </c>
      <c r="I372" s="208"/>
      <c r="J372" s="209">
        <f>ROUND(I372*H372,2)</f>
        <v>0</v>
      </c>
      <c r="K372" s="205" t="s">
        <v>140</v>
      </c>
      <c r="L372" s="39"/>
      <c r="M372" s="210" t="s">
        <v>1</v>
      </c>
      <c r="N372" s="211" t="s">
        <v>42</v>
      </c>
      <c r="O372" s="71"/>
      <c r="P372" s="212">
        <f>O372*H372</f>
        <v>0</v>
      </c>
      <c r="Q372" s="212">
        <v>0</v>
      </c>
      <c r="R372" s="212">
        <f>Q372*H372</f>
        <v>0</v>
      </c>
      <c r="S372" s="212">
        <v>0</v>
      </c>
      <c r="T372" s="213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14" t="s">
        <v>236</v>
      </c>
      <c r="AT372" s="214" t="s">
        <v>136</v>
      </c>
      <c r="AU372" s="214" t="s">
        <v>87</v>
      </c>
      <c r="AY372" s="17" t="s">
        <v>133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17" t="s">
        <v>85</v>
      </c>
      <c r="BK372" s="215">
        <f>ROUND(I372*H372,2)</f>
        <v>0</v>
      </c>
      <c r="BL372" s="17" t="s">
        <v>236</v>
      </c>
      <c r="BM372" s="214" t="s">
        <v>550</v>
      </c>
    </row>
    <row r="373" spans="1:65" s="2" customFormat="1" ht="29.25">
      <c r="A373" s="34"/>
      <c r="B373" s="35"/>
      <c r="C373" s="36"/>
      <c r="D373" s="216" t="s">
        <v>143</v>
      </c>
      <c r="E373" s="36"/>
      <c r="F373" s="217" t="s">
        <v>551</v>
      </c>
      <c r="G373" s="36"/>
      <c r="H373" s="36"/>
      <c r="I373" s="115"/>
      <c r="J373" s="36"/>
      <c r="K373" s="36"/>
      <c r="L373" s="39"/>
      <c r="M373" s="218"/>
      <c r="N373" s="219"/>
      <c r="O373" s="71"/>
      <c r="P373" s="71"/>
      <c r="Q373" s="71"/>
      <c r="R373" s="71"/>
      <c r="S373" s="71"/>
      <c r="T373" s="72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143</v>
      </c>
      <c r="AU373" s="17" t="s">
        <v>87</v>
      </c>
    </row>
    <row r="374" spans="1:65" s="12" customFormat="1" ht="22.9" customHeight="1">
      <c r="B374" s="187"/>
      <c r="C374" s="188"/>
      <c r="D374" s="189" t="s">
        <v>76</v>
      </c>
      <c r="E374" s="201" t="s">
        <v>552</v>
      </c>
      <c r="F374" s="201" t="s">
        <v>553</v>
      </c>
      <c r="G374" s="188"/>
      <c r="H374" s="188"/>
      <c r="I374" s="191"/>
      <c r="J374" s="202">
        <f>BK374</f>
        <v>0</v>
      </c>
      <c r="K374" s="188"/>
      <c r="L374" s="193"/>
      <c r="M374" s="194"/>
      <c r="N374" s="195"/>
      <c r="O374" s="195"/>
      <c r="P374" s="196">
        <f>SUM(P375:P398)</f>
        <v>0</v>
      </c>
      <c r="Q374" s="195"/>
      <c r="R374" s="196">
        <f>SUM(R375:R398)</f>
        <v>0.16866</v>
      </c>
      <c r="S374" s="195"/>
      <c r="T374" s="197">
        <f>SUM(T375:T398)</f>
        <v>0</v>
      </c>
      <c r="AR374" s="198" t="s">
        <v>87</v>
      </c>
      <c r="AT374" s="199" t="s">
        <v>76</v>
      </c>
      <c r="AU374" s="199" t="s">
        <v>85</v>
      </c>
      <c r="AY374" s="198" t="s">
        <v>133</v>
      </c>
      <c r="BK374" s="200">
        <f>SUM(BK375:BK398)</f>
        <v>0</v>
      </c>
    </row>
    <row r="375" spans="1:65" s="2" customFormat="1" ht="16.5" customHeight="1">
      <c r="A375" s="34"/>
      <c r="B375" s="35"/>
      <c r="C375" s="203" t="s">
        <v>554</v>
      </c>
      <c r="D375" s="203" t="s">
        <v>136</v>
      </c>
      <c r="E375" s="204" t="s">
        <v>555</v>
      </c>
      <c r="F375" s="205" t="s">
        <v>556</v>
      </c>
      <c r="G375" s="206" t="s">
        <v>139</v>
      </c>
      <c r="H375" s="207">
        <v>4</v>
      </c>
      <c r="I375" s="208"/>
      <c r="J375" s="209">
        <f>ROUND(I375*H375,2)</f>
        <v>0</v>
      </c>
      <c r="K375" s="205" t="s">
        <v>140</v>
      </c>
      <c r="L375" s="39"/>
      <c r="M375" s="210" t="s">
        <v>1</v>
      </c>
      <c r="N375" s="211" t="s">
        <v>42</v>
      </c>
      <c r="O375" s="71"/>
      <c r="P375" s="212">
        <f>O375*H375</f>
        <v>0</v>
      </c>
      <c r="Q375" s="212">
        <v>0</v>
      </c>
      <c r="R375" s="212">
        <f>Q375*H375</f>
        <v>0</v>
      </c>
      <c r="S375" s="212">
        <v>0</v>
      </c>
      <c r="T375" s="213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14" t="s">
        <v>236</v>
      </c>
      <c r="AT375" s="214" t="s">
        <v>136</v>
      </c>
      <c r="AU375" s="214" t="s">
        <v>87</v>
      </c>
      <c r="AY375" s="17" t="s">
        <v>133</v>
      </c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17" t="s">
        <v>85</v>
      </c>
      <c r="BK375" s="215">
        <f>ROUND(I375*H375,2)</f>
        <v>0</v>
      </c>
      <c r="BL375" s="17" t="s">
        <v>236</v>
      </c>
      <c r="BM375" s="214" t="s">
        <v>557</v>
      </c>
    </row>
    <row r="376" spans="1:65" s="2" customFormat="1" ht="11.25">
      <c r="A376" s="34"/>
      <c r="B376" s="35"/>
      <c r="C376" s="36"/>
      <c r="D376" s="216" t="s">
        <v>143</v>
      </c>
      <c r="E376" s="36"/>
      <c r="F376" s="217" t="s">
        <v>558</v>
      </c>
      <c r="G376" s="36"/>
      <c r="H376" s="36"/>
      <c r="I376" s="115"/>
      <c r="J376" s="36"/>
      <c r="K376" s="36"/>
      <c r="L376" s="39"/>
      <c r="M376" s="218"/>
      <c r="N376" s="219"/>
      <c r="O376" s="71"/>
      <c r="P376" s="71"/>
      <c r="Q376" s="71"/>
      <c r="R376" s="71"/>
      <c r="S376" s="71"/>
      <c r="T376" s="72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143</v>
      </c>
      <c r="AU376" s="17" t="s">
        <v>87</v>
      </c>
    </row>
    <row r="377" spans="1:65" s="2" customFormat="1" ht="16.5" customHeight="1">
      <c r="A377" s="34"/>
      <c r="B377" s="35"/>
      <c r="C377" s="203" t="s">
        <v>559</v>
      </c>
      <c r="D377" s="203" t="s">
        <v>136</v>
      </c>
      <c r="E377" s="204" t="s">
        <v>560</v>
      </c>
      <c r="F377" s="205" t="s">
        <v>561</v>
      </c>
      <c r="G377" s="206" t="s">
        <v>139</v>
      </c>
      <c r="H377" s="207">
        <v>4</v>
      </c>
      <c r="I377" s="208"/>
      <c r="J377" s="209">
        <f>ROUND(I377*H377,2)</f>
        <v>0</v>
      </c>
      <c r="K377" s="205" t="s">
        <v>140</v>
      </c>
      <c r="L377" s="39"/>
      <c r="M377" s="210" t="s">
        <v>1</v>
      </c>
      <c r="N377" s="211" t="s">
        <v>42</v>
      </c>
      <c r="O377" s="71"/>
      <c r="P377" s="212">
        <f>O377*H377</f>
        <v>0</v>
      </c>
      <c r="Q377" s="212">
        <v>0</v>
      </c>
      <c r="R377" s="212">
        <f>Q377*H377</f>
        <v>0</v>
      </c>
      <c r="S377" s="212">
        <v>0</v>
      </c>
      <c r="T377" s="213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14" t="s">
        <v>236</v>
      </c>
      <c r="AT377" s="214" t="s">
        <v>136</v>
      </c>
      <c r="AU377" s="214" t="s">
        <v>87</v>
      </c>
      <c r="AY377" s="17" t="s">
        <v>133</v>
      </c>
      <c r="BE377" s="215">
        <f>IF(N377="základní",J377,0)</f>
        <v>0</v>
      </c>
      <c r="BF377" s="215">
        <f>IF(N377="snížená",J377,0)</f>
        <v>0</v>
      </c>
      <c r="BG377" s="215">
        <f>IF(N377="zákl. přenesená",J377,0)</f>
        <v>0</v>
      </c>
      <c r="BH377" s="215">
        <f>IF(N377="sníž. přenesená",J377,0)</f>
        <v>0</v>
      </c>
      <c r="BI377" s="215">
        <f>IF(N377="nulová",J377,0)</f>
        <v>0</v>
      </c>
      <c r="BJ377" s="17" t="s">
        <v>85</v>
      </c>
      <c r="BK377" s="215">
        <f>ROUND(I377*H377,2)</f>
        <v>0</v>
      </c>
      <c r="BL377" s="17" t="s">
        <v>236</v>
      </c>
      <c r="BM377" s="214" t="s">
        <v>562</v>
      </c>
    </row>
    <row r="378" spans="1:65" s="2" customFormat="1" ht="19.5">
      <c r="A378" s="34"/>
      <c r="B378" s="35"/>
      <c r="C378" s="36"/>
      <c r="D378" s="216" t="s">
        <v>143</v>
      </c>
      <c r="E378" s="36"/>
      <c r="F378" s="217" t="s">
        <v>563</v>
      </c>
      <c r="G378" s="36"/>
      <c r="H378" s="36"/>
      <c r="I378" s="115"/>
      <c r="J378" s="36"/>
      <c r="K378" s="36"/>
      <c r="L378" s="39"/>
      <c r="M378" s="218"/>
      <c r="N378" s="219"/>
      <c r="O378" s="71"/>
      <c r="P378" s="71"/>
      <c r="Q378" s="71"/>
      <c r="R378" s="71"/>
      <c r="S378" s="71"/>
      <c r="T378" s="72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143</v>
      </c>
      <c r="AU378" s="17" t="s">
        <v>87</v>
      </c>
    </row>
    <row r="379" spans="1:65" s="2" customFormat="1" ht="16.5" customHeight="1">
      <c r="A379" s="34"/>
      <c r="B379" s="35"/>
      <c r="C379" s="231" t="s">
        <v>564</v>
      </c>
      <c r="D379" s="231" t="s">
        <v>147</v>
      </c>
      <c r="E379" s="232" t="s">
        <v>565</v>
      </c>
      <c r="F379" s="233" t="s">
        <v>566</v>
      </c>
      <c r="G379" s="234" t="s">
        <v>349</v>
      </c>
      <c r="H379" s="235">
        <v>4</v>
      </c>
      <c r="I379" s="236"/>
      <c r="J379" s="237">
        <f>ROUND(I379*H379,2)</f>
        <v>0</v>
      </c>
      <c r="K379" s="233" t="s">
        <v>1</v>
      </c>
      <c r="L379" s="238"/>
      <c r="M379" s="239" t="s">
        <v>1</v>
      </c>
      <c r="N379" s="240" t="s">
        <v>42</v>
      </c>
      <c r="O379" s="71"/>
      <c r="P379" s="212">
        <f>O379*H379</f>
        <v>0</v>
      </c>
      <c r="Q379" s="212">
        <v>0</v>
      </c>
      <c r="R379" s="212">
        <f>Q379*H379</f>
        <v>0</v>
      </c>
      <c r="S379" s="212">
        <v>0</v>
      </c>
      <c r="T379" s="213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4" t="s">
        <v>339</v>
      </c>
      <c r="AT379" s="214" t="s">
        <v>147</v>
      </c>
      <c r="AU379" s="214" t="s">
        <v>87</v>
      </c>
      <c r="AY379" s="17" t="s">
        <v>133</v>
      </c>
      <c r="BE379" s="215">
        <f>IF(N379="základní",J379,0)</f>
        <v>0</v>
      </c>
      <c r="BF379" s="215">
        <f>IF(N379="snížená",J379,0)</f>
        <v>0</v>
      </c>
      <c r="BG379" s="215">
        <f>IF(N379="zákl. přenesená",J379,0)</f>
        <v>0</v>
      </c>
      <c r="BH379" s="215">
        <f>IF(N379="sníž. přenesená",J379,0)</f>
        <v>0</v>
      </c>
      <c r="BI379" s="215">
        <f>IF(N379="nulová",J379,0)</f>
        <v>0</v>
      </c>
      <c r="BJ379" s="17" t="s">
        <v>85</v>
      </c>
      <c r="BK379" s="215">
        <f>ROUND(I379*H379,2)</f>
        <v>0</v>
      </c>
      <c r="BL379" s="17" t="s">
        <v>236</v>
      </c>
      <c r="BM379" s="214" t="s">
        <v>567</v>
      </c>
    </row>
    <row r="380" spans="1:65" s="2" customFormat="1" ht="11.25">
      <c r="A380" s="34"/>
      <c r="B380" s="35"/>
      <c r="C380" s="36"/>
      <c r="D380" s="216" t="s">
        <v>143</v>
      </c>
      <c r="E380" s="36"/>
      <c r="F380" s="217" t="s">
        <v>566</v>
      </c>
      <c r="G380" s="36"/>
      <c r="H380" s="36"/>
      <c r="I380" s="115"/>
      <c r="J380" s="36"/>
      <c r="K380" s="36"/>
      <c r="L380" s="39"/>
      <c r="M380" s="218"/>
      <c r="N380" s="219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143</v>
      </c>
      <c r="AU380" s="17" t="s">
        <v>87</v>
      </c>
    </row>
    <row r="381" spans="1:65" s="2" customFormat="1" ht="16.5" customHeight="1">
      <c r="A381" s="34"/>
      <c r="B381" s="35"/>
      <c r="C381" s="231" t="s">
        <v>568</v>
      </c>
      <c r="D381" s="231" t="s">
        <v>147</v>
      </c>
      <c r="E381" s="232" t="s">
        <v>569</v>
      </c>
      <c r="F381" s="233" t="s">
        <v>570</v>
      </c>
      <c r="G381" s="234" t="s">
        <v>349</v>
      </c>
      <c r="H381" s="235">
        <v>4</v>
      </c>
      <c r="I381" s="236"/>
      <c r="J381" s="237">
        <f>ROUND(I381*H381,2)</f>
        <v>0</v>
      </c>
      <c r="K381" s="233" t="s">
        <v>1</v>
      </c>
      <c r="L381" s="238"/>
      <c r="M381" s="239" t="s">
        <v>1</v>
      </c>
      <c r="N381" s="240" t="s">
        <v>42</v>
      </c>
      <c r="O381" s="71"/>
      <c r="P381" s="212">
        <f>O381*H381</f>
        <v>0</v>
      </c>
      <c r="Q381" s="212">
        <v>0</v>
      </c>
      <c r="R381" s="212">
        <f>Q381*H381</f>
        <v>0</v>
      </c>
      <c r="S381" s="212">
        <v>0</v>
      </c>
      <c r="T381" s="213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14" t="s">
        <v>339</v>
      </c>
      <c r="AT381" s="214" t="s">
        <v>147</v>
      </c>
      <c r="AU381" s="214" t="s">
        <v>87</v>
      </c>
      <c r="AY381" s="17" t="s">
        <v>133</v>
      </c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17" t="s">
        <v>85</v>
      </c>
      <c r="BK381" s="215">
        <f>ROUND(I381*H381,2)</f>
        <v>0</v>
      </c>
      <c r="BL381" s="17" t="s">
        <v>236</v>
      </c>
      <c r="BM381" s="214" t="s">
        <v>571</v>
      </c>
    </row>
    <row r="382" spans="1:65" s="2" customFormat="1" ht="11.25">
      <c r="A382" s="34"/>
      <c r="B382" s="35"/>
      <c r="C382" s="36"/>
      <c r="D382" s="216" t="s">
        <v>143</v>
      </c>
      <c r="E382" s="36"/>
      <c r="F382" s="217" t="s">
        <v>570</v>
      </c>
      <c r="G382" s="36"/>
      <c r="H382" s="36"/>
      <c r="I382" s="115"/>
      <c r="J382" s="36"/>
      <c r="K382" s="36"/>
      <c r="L382" s="39"/>
      <c r="M382" s="218"/>
      <c r="N382" s="219"/>
      <c r="O382" s="71"/>
      <c r="P382" s="71"/>
      <c r="Q382" s="71"/>
      <c r="R382" s="71"/>
      <c r="S382" s="71"/>
      <c r="T382" s="72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143</v>
      </c>
      <c r="AU382" s="17" t="s">
        <v>87</v>
      </c>
    </row>
    <row r="383" spans="1:65" s="2" customFormat="1" ht="16.5" customHeight="1">
      <c r="A383" s="34"/>
      <c r="B383" s="35"/>
      <c r="C383" s="203" t="s">
        <v>572</v>
      </c>
      <c r="D383" s="203" t="s">
        <v>136</v>
      </c>
      <c r="E383" s="204" t="s">
        <v>573</v>
      </c>
      <c r="F383" s="205" t="s">
        <v>574</v>
      </c>
      <c r="G383" s="206" t="s">
        <v>139</v>
      </c>
      <c r="H383" s="207">
        <v>2</v>
      </c>
      <c r="I383" s="208"/>
      <c r="J383" s="209">
        <f>ROUND(I383*H383,2)</f>
        <v>0</v>
      </c>
      <c r="K383" s="205" t="s">
        <v>140</v>
      </c>
      <c r="L383" s="39"/>
      <c r="M383" s="210" t="s">
        <v>1</v>
      </c>
      <c r="N383" s="211" t="s">
        <v>42</v>
      </c>
      <c r="O383" s="71"/>
      <c r="P383" s="212">
        <f>O383*H383</f>
        <v>0</v>
      </c>
      <c r="Q383" s="212">
        <v>3.3E-4</v>
      </c>
      <c r="R383" s="212">
        <f>Q383*H383</f>
        <v>6.6E-4</v>
      </c>
      <c r="S383" s="212">
        <v>0</v>
      </c>
      <c r="T383" s="213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14" t="s">
        <v>236</v>
      </c>
      <c r="AT383" s="214" t="s">
        <v>136</v>
      </c>
      <c r="AU383" s="214" t="s">
        <v>87</v>
      </c>
      <c r="AY383" s="17" t="s">
        <v>133</v>
      </c>
      <c r="BE383" s="215">
        <f>IF(N383="základní",J383,0)</f>
        <v>0</v>
      </c>
      <c r="BF383" s="215">
        <f>IF(N383="snížená",J383,0)</f>
        <v>0</v>
      </c>
      <c r="BG383" s="215">
        <f>IF(N383="zákl. přenesená",J383,0)</f>
        <v>0</v>
      </c>
      <c r="BH383" s="215">
        <f>IF(N383="sníž. přenesená",J383,0)</f>
        <v>0</v>
      </c>
      <c r="BI383" s="215">
        <f>IF(N383="nulová",J383,0)</f>
        <v>0</v>
      </c>
      <c r="BJ383" s="17" t="s">
        <v>85</v>
      </c>
      <c r="BK383" s="215">
        <f>ROUND(I383*H383,2)</f>
        <v>0</v>
      </c>
      <c r="BL383" s="17" t="s">
        <v>236</v>
      </c>
      <c r="BM383" s="214" t="s">
        <v>575</v>
      </c>
    </row>
    <row r="384" spans="1:65" s="2" customFormat="1" ht="11.25">
      <c r="A384" s="34"/>
      <c r="B384" s="35"/>
      <c r="C384" s="36"/>
      <c r="D384" s="216" t="s">
        <v>143</v>
      </c>
      <c r="E384" s="36"/>
      <c r="F384" s="217" t="s">
        <v>576</v>
      </c>
      <c r="G384" s="36"/>
      <c r="H384" s="36"/>
      <c r="I384" s="115"/>
      <c r="J384" s="36"/>
      <c r="K384" s="36"/>
      <c r="L384" s="39"/>
      <c r="M384" s="218"/>
      <c r="N384" s="219"/>
      <c r="O384" s="71"/>
      <c r="P384" s="71"/>
      <c r="Q384" s="71"/>
      <c r="R384" s="71"/>
      <c r="S384" s="71"/>
      <c r="T384" s="72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143</v>
      </c>
      <c r="AU384" s="17" t="s">
        <v>87</v>
      </c>
    </row>
    <row r="385" spans="1:65" s="2" customFormat="1" ht="21.75" customHeight="1">
      <c r="A385" s="34"/>
      <c r="B385" s="35"/>
      <c r="C385" s="231" t="s">
        <v>577</v>
      </c>
      <c r="D385" s="231" t="s">
        <v>147</v>
      </c>
      <c r="E385" s="232" t="s">
        <v>578</v>
      </c>
      <c r="F385" s="233" t="s">
        <v>579</v>
      </c>
      <c r="G385" s="234" t="s">
        <v>139</v>
      </c>
      <c r="H385" s="235">
        <v>2</v>
      </c>
      <c r="I385" s="236"/>
      <c r="J385" s="237">
        <f>ROUND(I385*H385,2)</f>
        <v>0</v>
      </c>
      <c r="K385" s="233" t="s">
        <v>1</v>
      </c>
      <c r="L385" s="238"/>
      <c r="M385" s="239" t="s">
        <v>1</v>
      </c>
      <c r="N385" s="240" t="s">
        <v>42</v>
      </c>
      <c r="O385" s="71"/>
      <c r="P385" s="212">
        <f>O385*H385</f>
        <v>0</v>
      </c>
      <c r="Q385" s="212">
        <v>8.4000000000000005E-2</v>
      </c>
      <c r="R385" s="212">
        <f>Q385*H385</f>
        <v>0.16800000000000001</v>
      </c>
      <c r="S385" s="212">
        <v>0</v>
      </c>
      <c r="T385" s="213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14" t="s">
        <v>339</v>
      </c>
      <c r="AT385" s="214" t="s">
        <v>147</v>
      </c>
      <c r="AU385" s="214" t="s">
        <v>87</v>
      </c>
      <c r="AY385" s="17" t="s">
        <v>133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17" t="s">
        <v>85</v>
      </c>
      <c r="BK385" s="215">
        <f>ROUND(I385*H385,2)</f>
        <v>0</v>
      </c>
      <c r="BL385" s="17" t="s">
        <v>236</v>
      </c>
      <c r="BM385" s="214" t="s">
        <v>580</v>
      </c>
    </row>
    <row r="386" spans="1:65" s="2" customFormat="1" ht="11.25">
      <c r="A386" s="34"/>
      <c r="B386" s="35"/>
      <c r="C386" s="36"/>
      <c r="D386" s="216" t="s">
        <v>143</v>
      </c>
      <c r="E386" s="36"/>
      <c r="F386" s="217" t="s">
        <v>579</v>
      </c>
      <c r="G386" s="36"/>
      <c r="H386" s="36"/>
      <c r="I386" s="115"/>
      <c r="J386" s="36"/>
      <c r="K386" s="36"/>
      <c r="L386" s="39"/>
      <c r="M386" s="218"/>
      <c r="N386" s="219"/>
      <c r="O386" s="71"/>
      <c r="P386" s="71"/>
      <c r="Q386" s="71"/>
      <c r="R386" s="71"/>
      <c r="S386" s="71"/>
      <c r="T386" s="72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143</v>
      </c>
      <c r="AU386" s="17" t="s">
        <v>87</v>
      </c>
    </row>
    <row r="387" spans="1:65" s="13" customFormat="1" ht="11.25">
      <c r="B387" s="220"/>
      <c r="C387" s="221"/>
      <c r="D387" s="216" t="s">
        <v>145</v>
      </c>
      <c r="E387" s="222" t="s">
        <v>1</v>
      </c>
      <c r="F387" s="223" t="s">
        <v>581</v>
      </c>
      <c r="G387" s="221"/>
      <c r="H387" s="224">
        <v>2</v>
      </c>
      <c r="I387" s="225"/>
      <c r="J387" s="221"/>
      <c r="K387" s="221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145</v>
      </c>
      <c r="AU387" s="230" t="s">
        <v>87</v>
      </c>
      <c r="AV387" s="13" t="s">
        <v>87</v>
      </c>
      <c r="AW387" s="13" t="s">
        <v>34</v>
      </c>
      <c r="AX387" s="13" t="s">
        <v>85</v>
      </c>
      <c r="AY387" s="230" t="s">
        <v>133</v>
      </c>
    </row>
    <row r="388" spans="1:65" s="2" customFormat="1" ht="16.5" customHeight="1">
      <c r="A388" s="34"/>
      <c r="B388" s="35"/>
      <c r="C388" s="203" t="s">
        <v>582</v>
      </c>
      <c r="D388" s="203" t="s">
        <v>136</v>
      </c>
      <c r="E388" s="204" t="s">
        <v>583</v>
      </c>
      <c r="F388" s="205" t="s">
        <v>584</v>
      </c>
      <c r="G388" s="206" t="s">
        <v>139</v>
      </c>
      <c r="H388" s="207">
        <v>2</v>
      </c>
      <c r="I388" s="208"/>
      <c r="J388" s="209">
        <f>ROUND(I388*H388,2)</f>
        <v>0</v>
      </c>
      <c r="K388" s="205" t="s">
        <v>140</v>
      </c>
      <c r="L388" s="39"/>
      <c r="M388" s="210" t="s">
        <v>1</v>
      </c>
      <c r="N388" s="211" t="s">
        <v>42</v>
      </c>
      <c r="O388" s="71"/>
      <c r="P388" s="212">
        <f>O388*H388</f>
        <v>0</v>
      </c>
      <c r="Q388" s="212">
        <v>0</v>
      </c>
      <c r="R388" s="212">
        <f>Q388*H388</f>
        <v>0</v>
      </c>
      <c r="S388" s="212">
        <v>0</v>
      </c>
      <c r="T388" s="213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214" t="s">
        <v>236</v>
      </c>
      <c r="AT388" s="214" t="s">
        <v>136</v>
      </c>
      <c r="AU388" s="214" t="s">
        <v>87</v>
      </c>
      <c r="AY388" s="17" t="s">
        <v>133</v>
      </c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17" t="s">
        <v>85</v>
      </c>
      <c r="BK388" s="215">
        <f>ROUND(I388*H388,2)</f>
        <v>0</v>
      </c>
      <c r="BL388" s="17" t="s">
        <v>236</v>
      </c>
      <c r="BM388" s="214" t="s">
        <v>585</v>
      </c>
    </row>
    <row r="389" spans="1:65" s="2" customFormat="1" ht="11.25">
      <c r="A389" s="34"/>
      <c r="B389" s="35"/>
      <c r="C389" s="36"/>
      <c r="D389" s="216" t="s">
        <v>143</v>
      </c>
      <c r="E389" s="36"/>
      <c r="F389" s="217" t="s">
        <v>586</v>
      </c>
      <c r="G389" s="36"/>
      <c r="H389" s="36"/>
      <c r="I389" s="115"/>
      <c r="J389" s="36"/>
      <c r="K389" s="36"/>
      <c r="L389" s="39"/>
      <c r="M389" s="218"/>
      <c r="N389" s="219"/>
      <c r="O389" s="71"/>
      <c r="P389" s="71"/>
      <c r="Q389" s="71"/>
      <c r="R389" s="71"/>
      <c r="S389" s="71"/>
      <c r="T389" s="72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143</v>
      </c>
      <c r="AU389" s="17" t="s">
        <v>87</v>
      </c>
    </row>
    <row r="390" spans="1:65" s="2" customFormat="1" ht="21.75" customHeight="1">
      <c r="A390" s="34"/>
      <c r="B390" s="35"/>
      <c r="C390" s="231" t="s">
        <v>587</v>
      </c>
      <c r="D390" s="231" t="s">
        <v>147</v>
      </c>
      <c r="E390" s="232" t="s">
        <v>588</v>
      </c>
      <c r="F390" s="233" t="s">
        <v>589</v>
      </c>
      <c r="G390" s="234" t="s">
        <v>349</v>
      </c>
      <c r="H390" s="235">
        <v>2</v>
      </c>
      <c r="I390" s="236"/>
      <c r="J390" s="237">
        <f>ROUND(I390*H390,2)</f>
        <v>0</v>
      </c>
      <c r="K390" s="233" t="s">
        <v>1</v>
      </c>
      <c r="L390" s="238"/>
      <c r="M390" s="239" t="s">
        <v>1</v>
      </c>
      <c r="N390" s="240" t="s">
        <v>42</v>
      </c>
      <c r="O390" s="71"/>
      <c r="P390" s="212">
        <f>O390*H390</f>
        <v>0</v>
      </c>
      <c r="Q390" s="212">
        <v>0</v>
      </c>
      <c r="R390" s="212">
        <f>Q390*H390</f>
        <v>0</v>
      </c>
      <c r="S390" s="212">
        <v>0</v>
      </c>
      <c r="T390" s="213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14" t="s">
        <v>339</v>
      </c>
      <c r="AT390" s="214" t="s">
        <v>147</v>
      </c>
      <c r="AU390" s="214" t="s">
        <v>87</v>
      </c>
      <c r="AY390" s="17" t="s">
        <v>133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17" t="s">
        <v>85</v>
      </c>
      <c r="BK390" s="215">
        <f>ROUND(I390*H390,2)</f>
        <v>0</v>
      </c>
      <c r="BL390" s="17" t="s">
        <v>236</v>
      </c>
      <c r="BM390" s="214" t="s">
        <v>590</v>
      </c>
    </row>
    <row r="391" spans="1:65" s="2" customFormat="1" ht="19.5">
      <c r="A391" s="34"/>
      <c r="B391" s="35"/>
      <c r="C391" s="36"/>
      <c r="D391" s="216" t="s">
        <v>143</v>
      </c>
      <c r="E391" s="36"/>
      <c r="F391" s="217" t="s">
        <v>589</v>
      </c>
      <c r="G391" s="36"/>
      <c r="H391" s="36"/>
      <c r="I391" s="115"/>
      <c r="J391" s="36"/>
      <c r="K391" s="36"/>
      <c r="L391" s="39"/>
      <c r="M391" s="218"/>
      <c r="N391" s="219"/>
      <c r="O391" s="71"/>
      <c r="P391" s="71"/>
      <c r="Q391" s="71"/>
      <c r="R391" s="71"/>
      <c r="S391" s="71"/>
      <c r="T391" s="72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143</v>
      </c>
      <c r="AU391" s="17" t="s">
        <v>87</v>
      </c>
    </row>
    <row r="392" spans="1:65" s="2" customFormat="1" ht="16.5" customHeight="1">
      <c r="A392" s="34"/>
      <c r="B392" s="35"/>
      <c r="C392" s="203" t="s">
        <v>591</v>
      </c>
      <c r="D392" s="203" t="s">
        <v>136</v>
      </c>
      <c r="E392" s="204" t="s">
        <v>592</v>
      </c>
      <c r="F392" s="205" t="s">
        <v>593</v>
      </c>
      <c r="G392" s="206" t="s">
        <v>139</v>
      </c>
      <c r="H392" s="207">
        <v>2</v>
      </c>
      <c r="I392" s="208"/>
      <c r="J392" s="209">
        <f>ROUND(I392*H392,2)</f>
        <v>0</v>
      </c>
      <c r="K392" s="205" t="s">
        <v>140</v>
      </c>
      <c r="L392" s="39"/>
      <c r="M392" s="210" t="s">
        <v>1</v>
      </c>
      <c r="N392" s="211" t="s">
        <v>42</v>
      </c>
      <c r="O392" s="71"/>
      <c r="P392" s="212">
        <f>O392*H392</f>
        <v>0</v>
      </c>
      <c r="Q392" s="212">
        <v>0</v>
      </c>
      <c r="R392" s="212">
        <f>Q392*H392</f>
        <v>0</v>
      </c>
      <c r="S392" s="212">
        <v>0</v>
      </c>
      <c r="T392" s="213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14" t="s">
        <v>236</v>
      </c>
      <c r="AT392" s="214" t="s">
        <v>136</v>
      </c>
      <c r="AU392" s="214" t="s">
        <v>87</v>
      </c>
      <c r="AY392" s="17" t="s">
        <v>133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17" t="s">
        <v>85</v>
      </c>
      <c r="BK392" s="215">
        <f>ROUND(I392*H392,2)</f>
        <v>0</v>
      </c>
      <c r="BL392" s="17" t="s">
        <v>236</v>
      </c>
      <c r="BM392" s="214" t="s">
        <v>594</v>
      </c>
    </row>
    <row r="393" spans="1:65" s="2" customFormat="1" ht="29.25">
      <c r="A393" s="34"/>
      <c r="B393" s="35"/>
      <c r="C393" s="36"/>
      <c r="D393" s="216" t="s">
        <v>143</v>
      </c>
      <c r="E393" s="36"/>
      <c r="F393" s="217" t="s">
        <v>595</v>
      </c>
      <c r="G393" s="36"/>
      <c r="H393" s="36"/>
      <c r="I393" s="115"/>
      <c r="J393" s="36"/>
      <c r="K393" s="36"/>
      <c r="L393" s="39"/>
      <c r="M393" s="218"/>
      <c r="N393" s="219"/>
      <c r="O393" s="71"/>
      <c r="P393" s="71"/>
      <c r="Q393" s="71"/>
      <c r="R393" s="71"/>
      <c r="S393" s="71"/>
      <c r="T393" s="72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143</v>
      </c>
      <c r="AU393" s="17" t="s">
        <v>87</v>
      </c>
    </row>
    <row r="394" spans="1:65" s="13" customFormat="1" ht="11.25">
      <c r="B394" s="220"/>
      <c r="C394" s="221"/>
      <c r="D394" s="216" t="s">
        <v>145</v>
      </c>
      <c r="E394" s="222" t="s">
        <v>1</v>
      </c>
      <c r="F394" s="223" t="s">
        <v>596</v>
      </c>
      <c r="G394" s="221"/>
      <c r="H394" s="224">
        <v>2</v>
      </c>
      <c r="I394" s="225"/>
      <c r="J394" s="221"/>
      <c r="K394" s="221"/>
      <c r="L394" s="226"/>
      <c r="M394" s="227"/>
      <c r="N394" s="228"/>
      <c r="O394" s="228"/>
      <c r="P394" s="228"/>
      <c r="Q394" s="228"/>
      <c r="R394" s="228"/>
      <c r="S394" s="228"/>
      <c r="T394" s="229"/>
      <c r="AT394" s="230" t="s">
        <v>145</v>
      </c>
      <c r="AU394" s="230" t="s">
        <v>87</v>
      </c>
      <c r="AV394" s="13" t="s">
        <v>87</v>
      </c>
      <c r="AW394" s="13" t="s">
        <v>34</v>
      </c>
      <c r="AX394" s="13" t="s">
        <v>85</v>
      </c>
      <c r="AY394" s="230" t="s">
        <v>133</v>
      </c>
    </row>
    <row r="395" spans="1:65" s="2" customFormat="1" ht="21.75" customHeight="1">
      <c r="A395" s="34"/>
      <c r="B395" s="35"/>
      <c r="C395" s="203" t="s">
        <v>597</v>
      </c>
      <c r="D395" s="203" t="s">
        <v>136</v>
      </c>
      <c r="E395" s="204" t="s">
        <v>598</v>
      </c>
      <c r="F395" s="205" t="s">
        <v>599</v>
      </c>
      <c r="G395" s="206" t="s">
        <v>239</v>
      </c>
      <c r="H395" s="207">
        <v>0.16900000000000001</v>
      </c>
      <c r="I395" s="208"/>
      <c r="J395" s="209">
        <f>ROUND(I395*H395,2)</f>
        <v>0</v>
      </c>
      <c r="K395" s="205" t="s">
        <v>140</v>
      </c>
      <c r="L395" s="39"/>
      <c r="M395" s="210" t="s">
        <v>1</v>
      </c>
      <c r="N395" s="211" t="s">
        <v>42</v>
      </c>
      <c r="O395" s="71"/>
      <c r="P395" s="212">
        <f>O395*H395</f>
        <v>0</v>
      </c>
      <c r="Q395" s="212">
        <v>0</v>
      </c>
      <c r="R395" s="212">
        <f>Q395*H395</f>
        <v>0</v>
      </c>
      <c r="S395" s="212">
        <v>0</v>
      </c>
      <c r="T395" s="213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14" t="s">
        <v>236</v>
      </c>
      <c r="AT395" s="214" t="s">
        <v>136</v>
      </c>
      <c r="AU395" s="214" t="s">
        <v>87</v>
      </c>
      <c r="AY395" s="17" t="s">
        <v>133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17" t="s">
        <v>85</v>
      </c>
      <c r="BK395" s="215">
        <f>ROUND(I395*H395,2)</f>
        <v>0</v>
      </c>
      <c r="BL395" s="17" t="s">
        <v>236</v>
      </c>
      <c r="BM395" s="214" t="s">
        <v>600</v>
      </c>
    </row>
    <row r="396" spans="1:65" s="2" customFormat="1" ht="29.25">
      <c r="A396" s="34"/>
      <c r="B396" s="35"/>
      <c r="C396" s="36"/>
      <c r="D396" s="216" t="s">
        <v>143</v>
      </c>
      <c r="E396" s="36"/>
      <c r="F396" s="217" t="s">
        <v>601</v>
      </c>
      <c r="G396" s="36"/>
      <c r="H396" s="36"/>
      <c r="I396" s="115"/>
      <c r="J396" s="36"/>
      <c r="K396" s="36"/>
      <c r="L396" s="39"/>
      <c r="M396" s="218"/>
      <c r="N396" s="219"/>
      <c r="O396" s="71"/>
      <c r="P396" s="71"/>
      <c r="Q396" s="71"/>
      <c r="R396" s="71"/>
      <c r="S396" s="71"/>
      <c r="T396" s="72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143</v>
      </c>
      <c r="AU396" s="17" t="s">
        <v>87</v>
      </c>
    </row>
    <row r="397" spans="1:65" s="2" customFormat="1" ht="21.75" customHeight="1">
      <c r="A397" s="34"/>
      <c r="B397" s="35"/>
      <c r="C397" s="203" t="s">
        <v>602</v>
      </c>
      <c r="D397" s="203" t="s">
        <v>136</v>
      </c>
      <c r="E397" s="204" t="s">
        <v>603</v>
      </c>
      <c r="F397" s="205" t="s">
        <v>604</v>
      </c>
      <c r="G397" s="206" t="s">
        <v>239</v>
      </c>
      <c r="H397" s="207">
        <v>0.16900000000000001</v>
      </c>
      <c r="I397" s="208"/>
      <c r="J397" s="209">
        <f>ROUND(I397*H397,2)</f>
        <v>0</v>
      </c>
      <c r="K397" s="205" t="s">
        <v>140</v>
      </c>
      <c r="L397" s="39"/>
      <c r="M397" s="210" t="s">
        <v>1</v>
      </c>
      <c r="N397" s="211" t="s">
        <v>42</v>
      </c>
      <c r="O397" s="71"/>
      <c r="P397" s="212">
        <f>O397*H397</f>
        <v>0</v>
      </c>
      <c r="Q397" s="212">
        <v>0</v>
      </c>
      <c r="R397" s="212">
        <f>Q397*H397</f>
        <v>0</v>
      </c>
      <c r="S397" s="212">
        <v>0</v>
      </c>
      <c r="T397" s="213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14" t="s">
        <v>236</v>
      </c>
      <c r="AT397" s="214" t="s">
        <v>136</v>
      </c>
      <c r="AU397" s="214" t="s">
        <v>87</v>
      </c>
      <c r="AY397" s="17" t="s">
        <v>133</v>
      </c>
      <c r="BE397" s="215">
        <f>IF(N397="základní",J397,0)</f>
        <v>0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17" t="s">
        <v>85</v>
      </c>
      <c r="BK397" s="215">
        <f>ROUND(I397*H397,2)</f>
        <v>0</v>
      </c>
      <c r="BL397" s="17" t="s">
        <v>236</v>
      </c>
      <c r="BM397" s="214" t="s">
        <v>605</v>
      </c>
    </row>
    <row r="398" spans="1:65" s="2" customFormat="1" ht="29.25">
      <c r="A398" s="34"/>
      <c r="B398" s="35"/>
      <c r="C398" s="36"/>
      <c r="D398" s="216" t="s">
        <v>143</v>
      </c>
      <c r="E398" s="36"/>
      <c r="F398" s="217" t="s">
        <v>606</v>
      </c>
      <c r="G398" s="36"/>
      <c r="H398" s="36"/>
      <c r="I398" s="115"/>
      <c r="J398" s="36"/>
      <c r="K398" s="36"/>
      <c r="L398" s="39"/>
      <c r="M398" s="218"/>
      <c r="N398" s="219"/>
      <c r="O398" s="71"/>
      <c r="P398" s="71"/>
      <c r="Q398" s="71"/>
      <c r="R398" s="71"/>
      <c r="S398" s="71"/>
      <c r="T398" s="72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143</v>
      </c>
      <c r="AU398" s="17" t="s">
        <v>87</v>
      </c>
    </row>
    <row r="399" spans="1:65" s="12" customFormat="1" ht="22.9" customHeight="1">
      <c r="B399" s="187"/>
      <c r="C399" s="188"/>
      <c r="D399" s="189" t="s">
        <v>76</v>
      </c>
      <c r="E399" s="201" t="s">
        <v>607</v>
      </c>
      <c r="F399" s="201" t="s">
        <v>608</v>
      </c>
      <c r="G399" s="188"/>
      <c r="H399" s="188"/>
      <c r="I399" s="191"/>
      <c r="J399" s="202">
        <f>BK399</f>
        <v>0</v>
      </c>
      <c r="K399" s="188"/>
      <c r="L399" s="193"/>
      <c r="M399" s="194"/>
      <c r="N399" s="195"/>
      <c r="O399" s="195"/>
      <c r="P399" s="196">
        <f>SUM(P400:P402)</f>
        <v>0</v>
      </c>
      <c r="Q399" s="195"/>
      <c r="R399" s="196">
        <f>SUM(R400:R402)</f>
        <v>0</v>
      </c>
      <c r="S399" s="195"/>
      <c r="T399" s="197">
        <f>SUM(T400:T402)</f>
        <v>0.21956879999999998</v>
      </c>
      <c r="AR399" s="198" t="s">
        <v>87</v>
      </c>
      <c r="AT399" s="199" t="s">
        <v>76</v>
      </c>
      <c r="AU399" s="199" t="s">
        <v>85</v>
      </c>
      <c r="AY399" s="198" t="s">
        <v>133</v>
      </c>
      <c r="BK399" s="200">
        <f>SUM(BK400:BK402)</f>
        <v>0</v>
      </c>
    </row>
    <row r="400" spans="1:65" s="2" customFormat="1" ht="21.75" customHeight="1">
      <c r="A400" s="34"/>
      <c r="B400" s="35"/>
      <c r="C400" s="203" t="s">
        <v>609</v>
      </c>
      <c r="D400" s="203" t="s">
        <v>136</v>
      </c>
      <c r="E400" s="204" t="s">
        <v>610</v>
      </c>
      <c r="F400" s="205" t="s">
        <v>611</v>
      </c>
      <c r="G400" s="206" t="s">
        <v>154</v>
      </c>
      <c r="H400" s="207">
        <v>2.64</v>
      </c>
      <c r="I400" s="208"/>
      <c r="J400" s="209">
        <f>ROUND(I400*H400,2)</f>
        <v>0</v>
      </c>
      <c r="K400" s="205" t="s">
        <v>140</v>
      </c>
      <c r="L400" s="39"/>
      <c r="M400" s="210" t="s">
        <v>1</v>
      </c>
      <c r="N400" s="211" t="s">
        <v>42</v>
      </c>
      <c r="O400" s="71"/>
      <c r="P400" s="212">
        <f>O400*H400</f>
        <v>0</v>
      </c>
      <c r="Q400" s="212">
        <v>0</v>
      </c>
      <c r="R400" s="212">
        <f>Q400*H400</f>
        <v>0</v>
      </c>
      <c r="S400" s="212">
        <v>8.3169999999999994E-2</v>
      </c>
      <c r="T400" s="213">
        <f>S400*H400</f>
        <v>0.21956879999999998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14" t="s">
        <v>236</v>
      </c>
      <c r="AT400" s="214" t="s">
        <v>136</v>
      </c>
      <c r="AU400" s="214" t="s">
        <v>87</v>
      </c>
      <c r="AY400" s="17" t="s">
        <v>133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17" t="s">
        <v>85</v>
      </c>
      <c r="BK400" s="215">
        <f>ROUND(I400*H400,2)</f>
        <v>0</v>
      </c>
      <c r="BL400" s="17" t="s">
        <v>236</v>
      </c>
      <c r="BM400" s="214" t="s">
        <v>612</v>
      </c>
    </row>
    <row r="401" spans="1:65" s="2" customFormat="1" ht="11.25">
      <c r="A401" s="34"/>
      <c r="B401" s="35"/>
      <c r="C401" s="36"/>
      <c r="D401" s="216" t="s">
        <v>143</v>
      </c>
      <c r="E401" s="36"/>
      <c r="F401" s="217" t="s">
        <v>611</v>
      </c>
      <c r="G401" s="36"/>
      <c r="H401" s="36"/>
      <c r="I401" s="115"/>
      <c r="J401" s="36"/>
      <c r="K401" s="36"/>
      <c r="L401" s="39"/>
      <c r="M401" s="218"/>
      <c r="N401" s="219"/>
      <c r="O401" s="71"/>
      <c r="P401" s="71"/>
      <c r="Q401" s="71"/>
      <c r="R401" s="71"/>
      <c r="S401" s="71"/>
      <c r="T401" s="72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143</v>
      </c>
      <c r="AU401" s="17" t="s">
        <v>87</v>
      </c>
    </row>
    <row r="402" spans="1:65" s="13" customFormat="1" ht="11.25">
      <c r="B402" s="220"/>
      <c r="C402" s="221"/>
      <c r="D402" s="216" t="s">
        <v>145</v>
      </c>
      <c r="E402" s="222" t="s">
        <v>1</v>
      </c>
      <c r="F402" s="223" t="s">
        <v>613</v>
      </c>
      <c r="G402" s="221"/>
      <c r="H402" s="224">
        <v>2.64</v>
      </c>
      <c r="I402" s="225"/>
      <c r="J402" s="221"/>
      <c r="K402" s="221"/>
      <c r="L402" s="226"/>
      <c r="M402" s="227"/>
      <c r="N402" s="228"/>
      <c r="O402" s="228"/>
      <c r="P402" s="228"/>
      <c r="Q402" s="228"/>
      <c r="R402" s="228"/>
      <c r="S402" s="228"/>
      <c r="T402" s="229"/>
      <c r="AT402" s="230" t="s">
        <v>145</v>
      </c>
      <c r="AU402" s="230" t="s">
        <v>87</v>
      </c>
      <c r="AV402" s="13" t="s">
        <v>87</v>
      </c>
      <c r="AW402" s="13" t="s">
        <v>34</v>
      </c>
      <c r="AX402" s="13" t="s">
        <v>85</v>
      </c>
      <c r="AY402" s="230" t="s">
        <v>133</v>
      </c>
    </row>
    <row r="403" spans="1:65" s="12" customFormat="1" ht="22.9" customHeight="1">
      <c r="B403" s="187"/>
      <c r="C403" s="188"/>
      <c r="D403" s="189" t="s">
        <v>76</v>
      </c>
      <c r="E403" s="201" t="s">
        <v>614</v>
      </c>
      <c r="F403" s="201" t="s">
        <v>615</v>
      </c>
      <c r="G403" s="188"/>
      <c r="H403" s="188"/>
      <c r="I403" s="191"/>
      <c r="J403" s="202">
        <f>BK403</f>
        <v>0</v>
      </c>
      <c r="K403" s="188"/>
      <c r="L403" s="193"/>
      <c r="M403" s="194"/>
      <c r="N403" s="195"/>
      <c r="O403" s="195"/>
      <c r="P403" s="196">
        <f>SUM(P404:P406)</f>
        <v>0</v>
      </c>
      <c r="Q403" s="195"/>
      <c r="R403" s="196">
        <f>SUM(R404:R406)</f>
        <v>0</v>
      </c>
      <c r="S403" s="195"/>
      <c r="T403" s="197">
        <f>SUM(T404:T406)</f>
        <v>1.0498830000000001</v>
      </c>
      <c r="AR403" s="198" t="s">
        <v>87</v>
      </c>
      <c r="AT403" s="199" t="s">
        <v>76</v>
      </c>
      <c r="AU403" s="199" t="s">
        <v>85</v>
      </c>
      <c r="AY403" s="198" t="s">
        <v>133</v>
      </c>
      <c r="BK403" s="200">
        <f>SUM(BK404:BK406)</f>
        <v>0</v>
      </c>
    </row>
    <row r="404" spans="1:65" s="2" customFormat="1" ht="21.75" customHeight="1">
      <c r="A404" s="34"/>
      <c r="B404" s="35"/>
      <c r="C404" s="203" t="s">
        <v>616</v>
      </c>
      <c r="D404" s="203" t="s">
        <v>136</v>
      </c>
      <c r="E404" s="204" t="s">
        <v>617</v>
      </c>
      <c r="F404" s="205" t="s">
        <v>618</v>
      </c>
      <c r="G404" s="206" t="s">
        <v>154</v>
      </c>
      <c r="H404" s="207">
        <v>12.882</v>
      </c>
      <c r="I404" s="208"/>
      <c r="J404" s="209">
        <f>ROUND(I404*H404,2)</f>
        <v>0</v>
      </c>
      <c r="K404" s="205" t="s">
        <v>140</v>
      </c>
      <c r="L404" s="39"/>
      <c r="M404" s="210" t="s">
        <v>1</v>
      </c>
      <c r="N404" s="211" t="s">
        <v>42</v>
      </c>
      <c r="O404" s="71"/>
      <c r="P404" s="212">
        <f>O404*H404</f>
        <v>0</v>
      </c>
      <c r="Q404" s="212">
        <v>0</v>
      </c>
      <c r="R404" s="212">
        <f>Q404*H404</f>
        <v>0</v>
      </c>
      <c r="S404" s="212">
        <v>8.1500000000000003E-2</v>
      </c>
      <c r="T404" s="213">
        <f>S404*H404</f>
        <v>1.0498830000000001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14" t="s">
        <v>236</v>
      </c>
      <c r="AT404" s="214" t="s">
        <v>136</v>
      </c>
      <c r="AU404" s="214" t="s">
        <v>87</v>
      </c>
      <c r="AY404" s="17" t="s">
        <v>133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17" t="s">
        <v>85</v>
      </c>
      <c r="BK404" s="215">
        <f>ROUND(I404*H404,2)</f>
        <v>0</v>
      </c>
      <c r="BL404" s="17" t="s">
        <v>236</v>
      </c>
      <c r="BM404" s="214" t="s">
        <v>619</v>
      </c>
    </row>
    <row r="405" spans="1:65" s="2" customFormat="1" ht="11.25">
      <c r="A405" s="34"/>
      <c r="B405" s="35"/>
      <c r="C405" s="36"/>
      <c r="D405" s="216" t="s">
        <v>143</v>
      </c>
      <c r="E405" s="36"/>
      <c r="F405" s="217" t="s">
        <v>620</v>
      </c>
      <c r="G405" s="36"/>
      <c r="H405" s="36"/>
      <c r="I405" s="115"/>
      <c r="J405" s="36"/>
      <c r="K405" s="36"/>
      <c r="L405" s="39"/>
      <c r="M405" s="218"/>
      <c r="N405" s="219"/>
      <c r="O405" s="71"/>
      <c r="P405" s="71"/>
      <c r="Q405" s="71"/>
      <c r="R405" s="71"/>
      <c r="S405" s="71"/>
      <c r="T405" s="72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143</v>
      </c>
      <c r="AU405" s="17" t="s">
        <v>87</v>
      </c>
    </row>
    <row r="406" spans="1:65" s="13" customFormat="1" ht="22.5">
      <c r="B406" s="220"/>
      <c r="C406" s="221"/>
      <c r="D406" s="216" t="s">
        <v>145</v>
      </c>
      <c r="E406" s="222" t="s">
        <v>1</v>
      </c>
      <c r="F406" s="223" t="s">
        <v>621</v>
      </c>
      <c r="G406" s="221"/>
      <c r="H406" s="224">
        <v>12.882</v>
      </c>
      <c r="I406" s="225"/>
      <c r="J406" s="221"/>
      <c r="K406" s="221"/>
      <c r="L406" s="226"/>
      <c r="M406" s="227"/>
      <c r="N406" s="228"/>
      <c r="O406" s="228"/>
      <c r="P406" s="228"/>
      <c r="Q406" s="228"/>
      <c r="R406" s="228"/>
      <c r="S406" s="228"/>
      <c r="T406" s="229"/>
      <c r="AT406" s="230" t="s">
        <v>145</v>
      </c>
      <c r="AU406" s="230" t="s">
        <v>87</v>
      </c>
      <c r="AV406" s="13" t="s">
        <v>87</v>
      </c>
      <c r="AW406" s="13" t="s">
        <v>34</v>
      </c>
      <c r="AX406" s="13" t="s">
        <v>85</v>
      </c>
      <c r="AY406" s="230" t="s">
        <v>133</v>
      </c>
    </row>
    <row r="407" spans="1:65" s="12" customFormat="1" ht="22.9" customHeight="1">
      <c r="B407" s="187"/>
      <c r="C407" s="188"/>
      <c r="D407" s="189" t="s">
        <v>76</v>
      </c>
      <c r="E407" s="201" t="s">
        <v>622</v>
      </c>
      <c r="F407" s="201" t="s">
        <v>623</v>
      </c>
      <c r="G407" s="188"/>
      <c r="H407" s="188"/>
      <c r="I407" s="191"/>
      <c r="J407" s="202">
        <f>BK407</f>
        <v>0</v>
      </c>
      <c r="K407" s="188"/>
      <c r="L407" s="193"/>
      <c r="M407" s="194"/>
      <c r="N407" s="195"/>
      <c r="O407" s="195"/>
      <c r="P407" s="196">
        <f>SUM(P408:P420)</f>
        <v>0</v>
      </c>
      <c r="Q407" s="195"/>
      <c r="R407" s="196">
        <f>SUM(R408:R420)</f>
        <v>5.8484999999999995E-2</v>
      </c>
      <c r="S407" s="195"/>
      <c r="T407" s="197">
        <f>SUM(T408:T420)</f>
        <v>0</v>
      </c>
      <c r="AR407" s="198" t="s">
        <v>87</v>
      </c>
      <c r="AT407" s="199" t="s">
        <v>76</v>
      </c>
      <c r="AU407" s="199" t="s">
        <v>85</v>
      </c>
      <c r="AY407" s="198" t="s">
        <v>133</v>
      </c>
      <c r="BK407" s="200">
        <f>SUM(BK408:BK420)</f>
        <v>0</v>
      </c>
    </row>
    <row r="408" spans="1:65" s="2" customFormat="1" ht="21.75" customHeight="1">
      <c r="A408" s="34"/>
      <c r="B408" s="35"/>
      <c r="C408" s="203" t="s">
        <v>624</v>
      </c>
      <c r="D408" s="203" t="s">
        <v>136</v>
      </c>
      <c r="E408" s="204" t="s">
        <v>625</v>
      </c>
      <c r="F408" s="205" t="s">
        <v>626</v>
      </c>
      <c r="G408" s="206" t="s">
        <v>267</v>
      </c>
      <c r="H408" s="207">
        <v>60</v>
      </c>
      <c r="I408" s="208"/>
      <c r="J408" s="209">
        <f>ROUND(I408*H408,2)</f>
        <v>0</v>
      </c>
      <c r="K408" s="205" t="s">
        <v>140</v>
      </c>
      <c r="L408" s="39"/>
      <c r="M408" s="210" t="s">
        <v>1</v>
      </c>
      <c r="N408" s="211" t="s">
        <v>42</v>
      </c>
      <c r="O408" s="71"/>
      <c r="P408" s="212">
        <f>O408*H408</f>
        <v>0</v>
      </c>
      <c r="Q408" s="212">
        <v>1.3999999999999999E-4</v>
      </c>
      <c r="R408" s="212">
        <f>Q408*H408</f>
        <v>8.3999999999999995E-3</v>
      </c>
      <c r="S408" s="212">
        <v>0</v>
      </c>
      <c r="T408" s="213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14" t="s">
        <v>236</v>
      </c>
      <c r="AT408" s="214" t="s">
        <v>136</v>
      </c>
      <c r="AU408" s="214" t="s">
        <v>87</v>
      </c>
      <c r="AY408" s="17" t="s">
        <v>133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17" t="s">
        <v>85</v>
      </c>
      <c r="BK408" s="215">
        <f>ROUND(I408*H408,2)</f>
        <v>0</v>
      </c>
      <c r="BL408" s="17" t="s">
        <v>236</v>
      </c>
      <c r="BM408" s="214" t="s">
        <v>627</v>
      </c>
    </row>
    <row r="409" spans="1:65" s="2" customFormat="1" ht="19.5">
      <c r="A409" s="34"/>
      <c r="B409" s="35"/>
      <c r="C409" s="36"/>
      <c r="D409" s="216" t="s">
        <v>143</v>
      </c>
      <c r="E409" s="36"/>
      <c r="F409" s="217" t="s">
        <v>628</v>
      </c>
      <c r="G409" s="36"/>
      <c r="H409" s="36"/>
      <c r="I409" s="115"/>
      <c r="J409" s="36"/>
      <c r="K409" s="36"/>
      <c r="L409" s="39"/>
      <c r="M409" s="218"/>
      <c r="N409" s="219"/>
      <c r="O409" s="71"/>
      <c r="P409" s="71"/>
      <c r="Q409" s="71"/>
      <c r="R409" s="71"/>
      <c r="S409" s="71"/>
      <c r="T409" s="72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143</v>
      </c>
      <c r="AU409" s="17" t="s">
        <v>87</v>
      </c>
    </row>
    <row r="410" spans="1:65" s="13" customFormat="1" ht="11.25">
      <c r="B410" s="220"/>
      <c r="C410" s="221"/>
      <c r="D410" s="216" t="s">
        <v>145</v>
      </c>
      <c r="E410" s="222" t="s">
        <v>1</v>
      </c>
      <c r="F410" s="223" t="s">
        <v>629</v>
      </c>
      <c r="G410" s="221"/>
      <c r="H410" s="224">
        <v>60</v>
      </c>
      <c r="I410" s="225"/>
      <c r="J410" s="221"/>
      <c r="K410" s="221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145</v>
      </c>
      <c r="AU410" s="230" t="s">
        <v>87</v>
      </c>
      <c r="AV410" s="13" t="s">
        <v>87</v>
      </c>
      <c r="AW410" s="13" t="s">
        <v>34</v>
      </c>
      <c r="AX410" s="13" t="s">
        <v>85</v>
      </c>
      <c r="AY410" s="230" t="s">
        <v>133</v>
      </c>
    </row>
    <row r="411" spans="1:65" s="2" customFormat="1" ht="16.5" customHeight="1">
      <c r="A411" s="34"/>
      <c r="B411" s="35"/>
      <c r="C411" s="203" t="s">
        <v>630</v>
      </c>
      <c r="D411" s="203" t="s">
        <v>136</v>
      </c>
      <c r="E411" s="204" t="s">
        <v>631</v>
      </c>
      <c r="F411" s="205" t="s">
        <v>632</v>
      </c>
      <c r="G411" s="206" t="s">
        <v>154</v>
      </c>
      <c r="H411" s="207">
        <v>185.11</v>
      </c>
      <c r="I411" s="208"/>
      <c r="J411" s="209">
        <f>ROUND(I411*H411,2)</f>
        <v>0</v>
      </c>
      <c r="K411" s="205" t="s">
        <v>140</v>
      </c>
      <c r="L411" s="39"/>
      <c r="M411" s="210" t="s">
        <v>1</v>
      </c>
      <c r="N411" s="211" t="s">
        <v>42</v>
      </c>
      <c r="O411" s="71"/>
      <c r="P411" s="212">
        <f>O411*H411</f>
        <v>0</v>
      </c>
      <c r="Q411" s="212">
        <v>0</v>
      </c>
      <c r="R411" s="212">
        <f>Q411*H411</f>
        <v>0</v>
      </c>
      <c r="S411" s="212">
        <v>0</v>
      </c>
      <c r="T411" s="213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14" t="s">
        <v>236</v>
      </c>
      <c r="AT411" s="214" t="s">
        <v>136</v>
      </c>
      <c r="AU411" s="214" t="s">
        <v>87</v>
      </c>
      <c r="AY411" s="17" t="s">
        <v>133</v>
      </c>
      <c r="BE411" s="215">
        <f>IF(N411="základní",J411,0)</f>
        <v>0</v>
      </c>
      <c r="BF411" s="215">
        <f>IF(N411="snížená",J411,0)</f>
        <v>0</v>
      </c>
      <c r="BG411" s="215">
        <f>IF(N411="zákl. přenesená",J411,0)</f>
        <v>0</v>
      </c>
      <c r="BH411" s="215">
        <f>IF(N411="sníž. přenesená",J411,0)</f>
        <v>0</v>
      </c>
      <c r="BI411" s="215">
        <f>IF(N411="nulová",J411,0)</f>
        <v>0</v>
      </c>
      <c r="BJ411" s="17" t="s">
        <v>85</v>
      </c>
      <c r="BK411" s="215">
        <f>ROUND(I411*H411,2)</f>
        <v>0</v>
      </c>
      <c r="BL411" s="17" t="s">
        <v>236</v>
      </c>
      <c r="BM411" s="214" t="s">
        <v>633</v>
      </c>
    </row>
    <row r="412" spans="1:65" s="2" customFormat="1" ht="19.5">
      <c r="A412" s="34"/>
      <c r="B412" s="35"/>
      <c r="C412" s="36"/>
      <c r="D412" s="216" t="s">
        <v>143</v>
      </c>
      <c r="E412" s="36"/>
      <c r="F412" s="217" t="s">
        <v>634</v>
      </c>
      <c r="G412" s="36"/>
      <c r="H412" s="36"/>
      <c r="I412" s="115"/>
      <c r="J412" s="36"/>
      <c r="K412" s="36"/>
      <c r="L412" s="39"/>
      <c r="M412" s="218"/>
      <c r="N412" s="219"/>
      <c r="O412" s="71"/>
      <c r="P412" s="71"/>
      <c r="Q412" s="71"/>
      <c r="R412" s="71"/>
      <c r="S412" s="71"/>
      <c r="T412" s="72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143</v>
      </c>
      <c r="AU412" s="17" t="s">
        <v>87</v>
      </c>
    </row>
    <row r="413" spans="1:65" s="13" customFormat="1" ht="22.5">
      <c r="B413" s="220"/>
      <c r="C413" s="221"/>
      <c r="D413" s="216" t="s">
        <v>145</v>
      </c>
      <c r="E413" s="222" t="s">
        <v>1</v>
      </c>
      <c r="F413" s="223" t="s">
        <v>635</v>
      </c>
      <c r="G413" s="221"/>
      <c r="H413" s="224">
        <v>185.11</v>
      </c>
      <c r="I413" s="225"/>
      <c r="J413" s="221"/>
      <c r="K413" s="221"/>
      <c r="L413" s="226"/>
      <c r="M413" s="227"/>
      <c r="N413" s="228"/>
      <c r="O413" s="228"/>
      <c r="P413" s="228"/>
      <c r="Q413" s="228"/>
      <c r="R413" s="228"/>
      <c r="S413" s="228"/>
      <c r="T413" s="229"/>
      <c r="AT413" s="230" t="s">
        <v>145</v>
      </c>
      <c r="AU413" s="230" t="s">
        <v>87</v>
      </c>
      <c r="AV413" s="13" t="s">
        <v>87</v>
      </c>
      <c r="AW413" s="13" t="s">
        <v>34</v>
      </c>
      <c r="AX413" s="13" t="s">
        <v>85</v>
      </c>
      <c r="AY413" s="230" t="s">
        <v>133</v>
      </c>
    </row>
    <row r="414" spans="1:65" s="2" customFormat="1" ht="16.5" customHeight="1">
      <c r="A414" s="34"/>
      <c r="B414" s="35"/>
      <c r="C414" s="203" t="s">
        <v>636</v>
      </c>
      <c r="D414" s="203" t="s">
        <v>136</v>
      </c>
      <c r="E414" s="204" t="s">
        <v>637</v>
      </c>
      <c r="F414" s="205" t="s">
        <v>638</v>
      </c>
      <c r="G414" s="206" t="s">
        <v>154</v>
      </c>
      <c r="H414" s="207">
        <v>185.11</v>
      </c>
      <c r="I414" s="208"/>
      <c r="J414" s="209">
        <f>ROUND(I414*H414,2)</f>
        <v>0</v>
      </c>
      <c r="K414" s="205" t="s">
        <v>140</v>
      </c>
      <c r="L414" s="39"/>
      <c r="M414" s="210" t="s">
        <v>1</v>
      </c>
      <c r="N414" s="211" t="s">
        <v>42</v>
      </c>
      <c r="O414" s="71"/>
      <c r="P414" s="212">
        <f>O414*H414</f>
        <v>0</v>
      </c>
      <c r="Q414" s="212">
        <v>0</v>
      </c>
      <c r="R414" s="212">
        <f>Q414*H414</f>
        <v>0</v>
      </c>
      <c r="S414" s="212">
        <v>0</v>
      </c>
      <c r="T414" s="213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214" t="s">
        <v>236</v>
      </c>
      <c r="AT414" s="214" t="s">
        <v>136</v>
      </c>
      <c r="AU414" s="214" t="s">
        <v>87</v>
      </c>
      <c r="AY414" s="17" t="s">
        <v>133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17" t="s">
        <v>85</v>
      </c>
      <c r="BK414" s="215">
        <f>ROUND(I414*H414,2)</f>
        <v>0</v>
      </c>
      <c r="BL414" s="17" t="s">
        <v>236</v>
      </c>
      <c r="BM414" s="214" t="s">
        <v>639</v>
      </c>
    </row>
    <row r="415" spans="1:65" s="2" customFormat="1" ht="19.5">
      <c r="A415" s="34"/>
      <c r="B415" s="35"/>
      <c r="C415" s="36"/>
      <c r="D415" s="216" t="s">
        <v>143</v>
      </c>
      <c r="E415" s="36"/>
      <c r="F415" s="217" t="s">
        <v>640</v>
      </c>
      <c r="G415" s="36"/>
      <c r="H415" s="36"/>
      <c r="I415" s="115"/>
      <c r="J415" s="36"/>
      <c r="K415" s="36"/>
      <c r="L415" s="39"/>
      <c r="M415" s="218"/>
      <c r="N415" s="219"/>
      <c r="O415" s="71"/>
      <c r="P415" s="71"/>
      <c r="Q415" s="71"/>
      <c r="R415" s="71"/>
      <c r="S415" s="71"/>
      <c r="T415" s="72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143</v>
      </c>
      <c r="AU415" s="17" t="s">
        <v>87</v>
      </c>
    </row>
    <row r="416" spans="1:65" s="2" customFormat="1" ht="21.75" customHeight="1">
      <c r="A416" s="34"/>
      <c r="B416" s="35"/>
      <c r="C416" s="203" t="s">
        <v>641</v>
      </c>
      <c r="D416" s="203" t="s">
        <v>136</v>
      </c>
      <c r="E416" s="204" t="s">
        <v>642</v>
      </c>
      <c r="F416" s="205" t="s">
        <v>643</v>
      </c>
      <c r="G416" s="206" t="s">
        <v>154</v>
      </c>
      <c r="H416" s="207">
        <v>185.5</v>
      </c>
      <c r="I416" s="208"/>
      <c r="J416" s="209">
        <f>ROUND(I416*H416,2)</f>
        <v>0</v>
      </c>
      <c r="K416" s="205" t="s">
        <v>140</v>
      </c>
      <c r="L416" s="39"/>
      <c r="M416" s="210" t="s">
        <v>1</v>
      </c>
      <c r="N416" s="211" t="s">
        <v>42</v>
      </c>
      <c r="O416" s="71"/>
      <c r="P416" s="212">
        <f>O416*H416</f>
        <v>0</v>
      </c>
      <c r="Q416" s="212">
        <v>1.2999999999999999E-4</v>
      </c>
      <c r="R416" s="212">
        <f>Q416*H416</f>
        <v>2.4114999999999998E-2</v>
      </c>
      <c r="S416" s="212">
        <v>0</v>
      </c>
      <c r="T416" s="213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14" t="s">
        <v>236</v>
      </c>
      <c r="AT416" s="214" t="s">
        <v>136</v>
      </c>
      <c r="AU416" s="214" t="s">
        <v>87</v>
      </c>
      <c r="AY416" s="17" t="s">
        <v>133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17" t="s">
        <v>85</v>
      </c>
      <c r="BK416" s="215">
        <f>ROUND(I416*H416,2)</f>
        <v>0</v>
      </c>
      <c r="BL416" s="17" t="s">
        <v>236</v>
      </c>
      <c r="BM416" s="214" t="s">
        <v>644</v>
      </c>
    </row>
    <row r="417" spans="1:65" s="2" customFormat="1" ht="19.5">
      <c r="A417" s="34"/>
      <c r="B417" s="35"/>
      <c r="C417" s="36"/>
      <c r="D417" s="216" t="s">
        <v>143</v>
      </c>
      <c r="E417" s="36"/>
      <c r="F417" s="217" t="s">
        <v>645</v>
      </c>
      <c r="G417" s="36"/>
      <c r="H417" s="36"/>
      <c r="I417" s="115"/>
      <c r="J417" s="36"/>
      <c r="K417" s="36"/>
      <c r="L417" s="39"/>
      <c r="M417" s="218"/>
      <c r="N417" s="219"/>
      <c r="O417" s="71"/>
      <c r="P417" s="71"/>
      <c r="Q417" s="71"/>
      <c r="R417" s="71"/>
      <c r="S417" s="71"/>
      <c r="T417" s="72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143</v>
      </c>
      <c r="AU417" s="17" t="s">
        <v>87</v>
      </c>
    </row>
    <row r="418" spans="1:65" s="13" customFormat="1" ht="11.25">
      <c r="B418" s="220"/>
      <c r="C418" s="221"/>
      <c r="D418" s="216" t="s">
        <v>145</v>
      </c>
      <c r="E418" s="222" t="s">
        <v>1</v>
      </c>
      <c r="F418" s="223" t="s">
        <v>646</v>
      </c>
      <c r="G418" s="221"/>
      <c r="H418" s="224">
        <v>185.5</v>
      </c>
      <c r="I418" s="225"/>
      <c r="J418" s="221"/>
      <c r="K418" s="221"/>
      <c r="L418" s="226"/>
      <c r="M418" s="227"/>
      <c r="N418" s="228"/>
      <c r="O418" s="228"/>
      <c r="P418" s="228"/>
      <c r="Q418" s="228"/>
      <c r="R418" s="228"/>
      <c r="S418" s="228"/>
      <c r="T418" s="229"/>
      <c r="AT418" s="230" t="s">
        <v>145</v>
      </c>
      <c r="AU418" s="230" t="s">
        <v>87</v>
      </c>
      <c r="AV418" s="13" t="s">
        <v>87</v>
      </c>
      <c r="AW418" s="13" t="s">
        <v>34</v>
      </c>
      <c r="AX418" s="13" t="s">
        <v>85</v>
      </c>
      <c r="AY418" s="230" t="s">
        <v>133</v>
      </c>
    </row>
    <row r="419" spans="1:65" s="2" customFormat="1" ht="16.5" customHeight="1">
      <c r="A419" s="34"/>
      <c r="B419" s="35"/>
      <c r="C419" s="203" t="s">
        <v>647</v>
      </c>
      <c r="D419" s="203" t="s">
        <v>136</v>
      </c>
      <c r="E419" s="204" t="s">
        <v>648</v>
      </c>
      <c r="F419" s="205" t="s">
        <v>649</v>
      </c>
      <c r="G419" s="206" t="s">
        <v>154</v>
      </c>
      <c r="H419" s="207">
        <v>185.5</v>
      </c>
      <c r="I419" s="208"/>
      <c r="J419" s="209">
        <f>ROUND(I419*H419,2)</f>
        <v>0</v>
      </c>
      <c r="K419" s="205" t="s">
        <v>140</v>
      </c>
      <c r="L419" s="39"/>
      <c r="M419" s="210" t="s">
        <v>1</v>
      </c>
      <c r="N419" s="211" t="s">
        <v>42</v>
      </c>
      <c r="O419" s="71"/>
      <c r="P419" s="212">
        <f>O419*H419</f>
        <v>0</v>
      </c>
      <c r="Q419" s="212">
        <v>1.3999999999999999E-4</v>
      </c>
      <c r="R419" s="212">
        <f>Q419*H419</f>
        <v>2.5969999999999997E-2</v>
      </c>
      <c r="S419" s="212">
        <v>0</v>
      </c>
      <c r="T419" s="213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14" t="s">
        <v>236</v>
      </c>
      <c r="AT419" s="214" t="s">
        <v>136</v>
      </c>
      <c r="AU419" s="214" t="s">
        <v>87</v>
      </c>
      <c r="AY419" s="17" t="s">
        <v>133</v>
      </c>
      <c r="BE419" s="215">
        <f>IF(N419="základní",J419,0)</f>
        <v>0</v>
      </c>
      <c r="BF419" s="215">
        <f>IF(N419="snížená",J419,0)</f>
        <v>0</v>
      </c>
      <c r="BG419" s="215">
        <f>IF(N419="zákl. přenesená",J419,0)</f>
        <v>0</v>
      </c>
      <c r="BH419" s="215">
        <f>IF(N419="sníž. přenesená",J419,0)</f>
        <v>0</v>
      </c>
      <c r="BI419" s="215">
        <f>IF(N419="nulová",J419,0)</f>
        <v>0</v>
      </c>
      <c r="BJ419" s="17" t="s">
        <v>85</v>
      </c>
      <c r="BK419" s="215">
        <f>ROUND(I419*H419,2)</f>
        <v>0</v>
      </c>
      <c r="BL419" s="17" t="s">
        <v>236</v>
      </c>
      <c r="BM419" s="214" t="s">
        <v>650</v>
      </c>
    </row>
    <row r="420" spans="1:65" s="2" customFormat="1" ht="11.25">
      <c r="A420" s="34"/>
      <c r="B420" s="35"/>
      <c r="C420" s="36"/>
      <c r="D420" s="216" t="s">
        <v>143</v>
      </c>
      <c r="E420" s="36"/>
      <c r="F420" s="217" t="s">
        <v>651</v>
      </c>
      <c r="G420" s="36"/>
      <c r="H420" s="36"/>
      <c r="I420" s="115"/>
      <c r="J420" s="36"/>
      <c r="K420" s="36"/>
      <c r="L420" s="39"/>
      <c r="M420" s="218"/>
      <c r="N420" s="219"/>
      <c r="O420" s="71"/>
      <c r="P420" s="71"/>
      <c r="Q420" s="71"/>
      <c r="R420" s="71"/>
      <c r="S420" s="71"/>
      <c r="T420" s="72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7" t="s">
        <v>143</v>
      </c>
      <c r="AU420" s="17" t="s">
        <v>87</v>
      </c>
    </row>
    <row r="421" spans="1:65" s="12" customFormat="1" ht="22.9" customHeight="1">
      <c r="B421" s="187"/>
      <c r="C421" s="188"/>
      <c r="D421" s="189" t="s">
        <v>76</v>
      </c>
      <c r="E421" s="201" t="s">
        <v>652</v>
      </c>
      <c r="F421" s="201" t="s">
        <v>653</v>
      </c>
      <c r="G421" s="188"/>
      <c r="H421" s="188"/>
      <c r="I421" s="191"/>
      <c r="J421" s="202">
        <f>BK421</f>
        <v>0</v>
      </c>
      <c r="K421" s="188"/>
      <c r="L421" s="193"/>
      <c r="M421" s="194"/>
      <c r="N421" s="195"/>
      <c r="O421" s="195"/>
      <c r="P421" s="196">
        <f>SUM(P422:P463)</f>
        <v>0</v>
      </c>
      <c r="Q421" s="195"/>
      <c r="R421" s="196">
        <f>SUM(R422:R463)</f>
        <v>0.70540615999999989</v>
      </c>
      <c r="S421" s="195"/>
      <c r="T421" s="197">
        <f>SUM(T422:T463)</f>
        <v>7.828802E-2</v>
      </c>
      <c r="AR421" s="198" t="s">
        <v>87</v>
      </c>
      <c r="AT421" s="199" t="s">
        <v>76</v>
      </c>
      <c r="AU421" s="199" t="s">
        <v>85</v>
      </c>
      <c r="AY421" s="198" t="s">
        <v>133</v>
      </c>
      <c r="BK421" s="200">
        <f>SUM(BK422:BK463)</f>
        <v>0</v>
      </c>
    </row>
    <row r="422" spans="1:65" s="2" customFormat="1" ht="21.75" customHeight="1">
      <c r="A422" s="34"/>
      <c r="B422" s="35"/>
      <c r="C422" s="203" t="s">
        <v>654</v>
      </c>
      <c r="D422" s="203" t="s">
        <v>136</v>
      </c>
      <c r="E422" s="204" t="s">
        <v>655</v>
      </c>
      <c r="F422" s="205" t="s">
        <v>656</v>
      </c>
      <c r="G422" s="206" t="s">
        <v>154</v>
      </c>
      <c r="H422" s="207">
        <v>252.542</v>
      </c>
      <c r="I422" s="208"/>
      <c r="J422" s="209">
        <f>ROUND(I422*H422,2)</f>
        <v>0</v>
      </c>
      <c r="K422" s="205" t="s">
        <v>140</v>
      </c>
      <c r="L422" s="39"/>
      <c r="M422" s="210" t="s">
        <v>1</v>
      </c>
      <c r="N422" s="211" t="s">
        <v>42</v>
      </c>
      <c r="O422" s="71"/>
      <c r="P422" s="212">
        <f>O422*H422</f>
        <v>0</v>
      </c>
      <c r="Q422" s="212">
        <v>0</v>
      </c>
      <c r="R422" s="212">
        <f>Q422*H422</f>
        <v>0</v>
      </c>
      <c r="S422" s="212">
        <v>0</v>
      </c>
      <c r="T422" s="213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14" t="s">
        <v>236</v>
      </c>
      <c r="AT422" s="214" t="s">
        <v>136</v>
      </c>
      <c r="AU422" s="214" t="s">
        <v>87</v>
      </c>
      <c r="AY422" s="17" t="s">
        <v>133</v>
      </c>
      <c r="BE422" s="215">
        <f>IF(N422="základní",J422,0)</f>
        <v>0</v>
      </c>
      <c r="BF422" s="215">
        <f>IF(N422="snížená",J422,0)</f>
        <v>0</v>
      </c>
      <c r="BG422" s="215">
        <f>IF(N422="zákl. přenesená",J422,0)</f>
        <v>0</v>
      </c>
      <c r="BH422" s="215">
        <f>IF(N422="sníž. přenesená",J422,0)</f>
        <v>0</v>
      </c>
      <c r="BI422" s="215">
        <f>IF(N422="nulová",J422,0)</f>
        <v>0</v>
      </c>
      <c r="BJ422" s="17" t="s">
        <v>85</v>
      </c>
      <c r="BK422" s="215">
        <f>ROUND(I422*H422,2)</f>
        <v>0</v>
      </c>
      <c r="BL422" s="17" t="s">
        <v>236</v>
      </c>
      <c r="BM422" s="214" t="s">
        <v>657</v>
      </c>
    </row>
    <row r="423" spans="1:65" s="2" customFormat="1" ht="11.25">
      <c r="A423" s="34"/>
      <c r="B423" s="35"/>
      <c r="C423" s="36"/>
      <c r="D423" s="216" t="s">
        <v>143</v>
      </c>
      <c r="E423" s="36"/>
      <c r="F423" s="217" t="s">
        <v>658</v>
      </c>
      <c r="G423" s="36"/>
      <c r="H423" s="36"/>
      <c r="I423" s="115"/>
      <c r="J423" s="36"/>
      <c r="K423" s="36"/>
      <c r="L423" s="39"/>
      <c r="M423" s="218"/>
      <c r="N423" s="219"/>
      <c r="O423" s="71"/>
      <c r="P423" s="71"/>
      <c r="Q423" s="71"/>
      <c r="R423" s="71"/>
      <c r="S423" s="71"/>
      <c r="T423" s="72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143</v>
      </c>
      <c r="AU423" s="17" t="s">
        <v>87</v>
      </c>
    </row>
    <row r="424" spans="1:65" s="13" customFormat="1" ht="11.25">
      <c r="B424" s="220"/>
      <c r="C424" s="221"/>
      <c r="D424" s="216" t="s">
        <v>145</v>
      </c>
      <c r="E424" s="222" t="s">
        <v>1</v>
      </c>
      <c r="F424" s="223" t="s">
        <v>659</v>
      </c>
      <c r="G424" s="221"/>
      <c r="H424" s="224">
        <v>252.542</v>
      </c>
      <c r="I424" s="225"/>
      <c r="J424" s="221"/>
      <c r="K424" s="221"/>
      <c r="L424" s="226"/>
      <c r="M424" s="227"/>
      <c r="N424" s="228"/>
      <c r="O424" s="228"/>
      <c r="P424" s="228"/>
      <c r="Q424" s="228"/>
      <c r="R424" s="228"/>
      <c r="S424" s="228"/>
      <c r="T424" s="229"/>
      <c r="AT424" s="230" t="s">
        <v>145</v>
      </c>
      <c r="AU424" s="230" t="s">
        <v>87</v>
      </c>
      <c r="AV424" s="13" t="s">
        <v>87</v>
      </c>
      <c r="AW424" s="13" t="s">
        <v>34</v>
      </c>
      <c r="AX424" s="13" t="s">
        <v>85</v>
      </c>
      <c r="AY424" s="230" t="s">
        <v>133</v>
      </c>
    </row>
    <row r="425" spans="1:65" s="2" customFormat="1" ht="16.5" customHeight="1">
      <c r="A425" s="34"/>
      <c r="B425" s="35"/>
      <c r="C425" s="203" t="s">
        <v>660</v>
      </c>
      <c r="D425" s="203" t="s">
        <v>136</v>
      </c>
      <c r="E425" s="204" t="s">
        <v>661</v>
      </c>
      <c r="F425" s="205" t="s">
        <v>662</v>
      </c>
      <c r="G425" s="206" t="s">
        <v>154</v>
      </c>
      <c r="H425" s="207">
        <v>252.542</v>
      </c>
      <c r="I425" s="208"/>
      <c r="J425" s="209">
        <f>ROUND(I425*H425,2)</f>
        <v>0</v>
      </c>
      <c r="K425" s="205" t="s">
        <v>140</v>
      </c>
      <c r="L425" s="39"/>
      <c r="M425" s="210" t="s">
        <v>1</v>
      </c>
      <c r="N425" s="211" t="s">
        <v>42</v>
      </c>
      <c r="O425" s="71"/>
      <c r="P425" s="212">
        <f>O425*H425</f>
        <v>0</v>
      </c>
      <c r="Q425" s="212">
        <v>1E-3</v>
      </c>
      <c r="R425" s="212">
        <f>Q425*H425</f>
        <v>0.25254199999999999</v>
      </c>
      <c r="S425" s="212">
        <v>3.1E-4</v>
      </c>
      <c r="T425" s="213">
        <f>S425*H425</f>
        <v>7.828802E-2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14" t="s">
        <v>236</v>
      </c>
      <c r="AT425" s="214" t="s">
        <v>136</v>
      </c>
      <c r="AU425" s="214" t="s">
        <v>87</v>
      </c>
      <c r="AY425" s="17" t="s">
        <v>133</v>
      </c>
      <c r="BE425" s="215">
        <f>IF(N425="základní",J425,0)</f>
        <v>0</v>
      </c>
      <c r="BF425" s="215">
        <f>IF(N425="snížená",J425,0)</f>
        <v>0</v>
      </c>
      <c r="BG425" s="215">
        <f>IF(N425="zákl. přenesená",J425,0)</f>
        <v>0</v>
      </c>
      <c r="BH425" s="215">
        <f>IF(N425="sníž. přenesená",J425,0)</f>
        <v>0</v>
      </c>
      <c r="BI425" s="215">
        <f>IF(N425="nulová",J425,0)</f>
        <v>0</v>
      </c>
      <c r="BJ425" s="17" t="s">
        <v>85</v>
      </c>
      <c r="BK425" s="215">
        <f>ROUND(I425*H425,2)</f>
        <v>0</v>
      </c>
      <c r="BL425" s="17" t="s">
        <v>236</v>
      </c>
      <c r="BM425" s="214" t="s">
        <v>663</v>
      </c>
    </row>
    <row r="426" spans="1:65" s="2" customFormat="1" ht="11.25">
      <c r="A426" s="34"/>
      <c r="B426" s="35"/>
      <c r="C426" s="36"/>
      <c r="D426" s="216" t="s">
        <v>143</v>
      </c>
      <c r="E426" s="36"/>
      <c r="F426" s="217" t="s">
        <v>664</v>
      </c>
      <c r="G426" s="36"/>
      <c r="H426" s="36"/>
      <c r="I426" s="115"/>
      <c r="J426" s="36"/>
      <c r="K426" s="36"/>
      <c r="L426" s="39"/>
      <c r="M426" s="218"/>
      <c r="N426" s="219"/>
      <c r="O426" s="71"/>
      <c r="P426" s="71"/>
      <c r="Q426" s="71"/>
      <c r="R426" s="71"/>
      <c r="S426" s="71"/>
      <c r="T426" s="72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7" t="s">
        <v>143</v>
      </c>
      <c r="AU426" s="17" t="s">
        <v>87</v>
      </c>
    </row>
    <row r="427" spans="1:65" s="15" customFormat="1" ht="11.25">
      <c r="B427" s="252"/>
      <c r="C427" s="253"/>
      <c r="D427" s="216" t="s">
        <v>145</v>
      </c>
      <c r="E427" s="254" t="s">
        <v>1</v>
      </c>
      <c r="F427" s="255" t="s">
        <v>665</v>
      </c>
      <c r="G427" s="253"/>
      <c r="H427" s="254" t="s">
        <v>1</v>
      </c>
      <c r="I427" s="256"/>
      <c r="J427" s="253"/>
      <c r="K427" s="253"/>
      <c r="L427" s="257"/>
      <c r="M427" s="258"/>
      <c r="N427" s="259"/>
      <c r="O427" s="259"/>
      <c r="P427" s="259"/>
      <c r="Q427" s="259"/>
      <c r="R427" s="259"/>
      <c r="S427" s="259"/>
      <c r="T427" s="260"/>
      <c r="AT427" s="261" t="s">
        <v>145</v>
      </c>
      <c r="AU427" s="261" t="s">
        <v>87</v>
      </c>
      <c r="AV427" s="15" t="s">
        <v>85</v>
      </c>
      <c r="AW427" s="15" t="s">
        <v>34</v>
      </c>
      <c r="AX427" s="15" t="s">
        <v>77</v>
      </c>
      <c r="AY427" s="261" t="s">
        <v>133</v>
      </c>
    </row>
    <row r="428" spans="1:65" s="13" customFormat="1" ht="11.25">
      <c r="B428" s="220"/>
      <c r="C428" s="221"/>
      <c r="D428" s="216" t="s">
        <v>145</v>
      </c>
      <c r="E428" s="222" t="s">
        <v>1</v>
      </c>
      <c r="F428" s="223" t="s">
        <v>666</v>
      </c>
      <c r="G428" s="221"/>
      <c r="H428" s="224">
        <v>105.46899999999999</v>
      </c>
      <c r="I428" s="225"/>
      <c r="J428" s="221"/>
      <c r="K428" s="221"/>
      <c r="L428" s="226"/>
      <c r="M428" s="227"/>
      <c r="N428" s="228"/>
      <c r="O428" s="228"/>
      <c r="P428" s="228"/>
      <c r="Q428" s="228"/>
      <c r="R428" s="228"/>
      <c r="S428" s="228"/>
      <c r="T428" s="229"/>
      <c r="AT428" s="230" t="s">
        <v>145</v>
      </c>
      <c r="AU428" s="230" t="s">
        <v>87</v>
      </c>
      <c r="AV428" s="13" t="s">
        <v>87</v>
      </c>
      <c r="AW428" s="13" t="s">
        <v>34</v>
      </c>
      <c r="AX428" s="13" t="s">
        <v>77</v>
      </c>
      <c r="AY428" s="230" t="s">
        <v>133</v>
      </c>
    </row>
    <row r="429" spans="1:65" s="13" customFormat="1" ht="11.25">
      <c r="B429" s="220"/>
      <c r="C429" s="221"/>
      <c r="D429" s="216" t="s">
        <v>145</v>
      </c>
      <c r="E429" s="222" t="s">
        <v>1</v>
      </c>
      <c r="F429" s="223" t="s">
        <v>667</v>
      </c>
      <c r="G429" s="221"/>
      <c r="H429" s="224">
        <v>17.780999999999999</v>
      </c>
      <c r="I429" s="225"/>
      <c r="J429" s="221"/>
      <c r="K429" s="221"/>
      <c r="L429" s="226"/>
      <c r="M429" s="227"/>
      <c r="N429" s="228"/>
      <c r="O429" s="228"/>
      <c r="P429" s="228"/>
      <c r="Q429" s="228"/>
      <c r="R429" s="228"/>
      <c r="S429" s="228"/>
      <c r="T429" s="229"/>
      <c r="AT429" s="230" t="s">
        <v>145</v>
      </c>
      <c r="AU429" s="230" t="s">
        <v>87</v>
      </c>
      <c r="AV429" s="13" t="s">
        <v>87</v>
      </c>
      <c r="AW429" s="13" t="s">
        <v>34</v>
      </c>
      <c r="AX429" s="13" t="s">
        <v>77</v>
      </c>
      <c r="AY429" s="230" t="s">
        <v>133</v>
      </c>
    </row>
    <row r="430" spans="1:65" s="13" customFormat="1" ht="11.25">
      <c r="B430" s="220"/>
      <c r="C430" s="221"/>
      <c r="D430" s="216" t="s">
        <v>145</v>
      </c>
      <c r="E430" s="222" t="s">
        <v>1</v>
      </c>
      <c r="F430" s="223" t="s">
        <v>668</v>
      </c>
      <c r="G430" s="221"/>
      <c r="H430" s="224">
        <v>15.964</v>
      </c>
      <c r="I430" s="225"/>
      <c r="J430" s="221"/>
      <c r="K430" s="221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145</v>
      </c>
      <c r="AU430" s="230" t="s">
        <v>87</v>
      </c>
      <c r="AV430" s="13" t="s">
        <v>87</v>
      </c>
      <c r="AW430" s="13" t="s">
        <v>34</v>
      </c>
      <c r="AX430" s="13" t="s">
        <v>77</v>
      </c>
      <c r="AY430" s="230" t="s">
        <v>133</v>
      </c>
    </row>
    <row r="431" spans="1:65" s="13" customFormat="1" ht="11.25">
      <c r="B431" s="220"/>
      <c r="C431" s="221"/>
      <c r="D431" s="216" t="s">
        <v>145</v>
      </c>
      <c r="E431" s="222" t="s">
        <v>1</v>
      </c>
      <c r="F431" s="223" t="s">
        <v>669</v>
      </c>
      <c r="G431" s="221"/>
      <c r="H431" s="224">
        <v>68.313999999999993</v>
      </c>
      <c r="I431" s="225"/>
      <c r="J431" s="221"/>
      <c r="K431" s="221"/>
      <c r="L431" s="226"/>
      <c r="M431" s="227"/>
      <c r="N431" s="228"/>
      <c r="O431" s="228"/>
      <c r="P431" s="228"/>
      <c r="Q431" s="228"/>
      <c r="R431" s="228"/>
      <c r="S431" s="228"/>
      <c r="T431" s="229"/>
      <c r="AT431" s="230" t="s">
        <v>145</v>
      </c>
      <c r="AU431" s="230" t="s">
        <v>87</v>
      </c>
      <c r="AV431" s="13" t="s">
        <v>87</v>
      </c>
      <c r="AW431" s="13" t="s">
        <v>34</v>
      </c>
      <c r="AX431" s="13" t="s">
        <v>77</v>
      </c>
      <c r="AY431" s="230" t="s">
        <v>133</v>
      </c>
    </row>
    <row r="432" spans="1:65" s="13" customFormat="1" ht="11.25">
      <c r="B432" s="220"/>
      <c r="C432" s="221"/>
      <c r="D432" s="216" t="s">
        <v>145</v>
      </c>
      <c r="E432" s="222" t="s">
        <v>1</v>
      </c>
      <c r="F432" s="223" t="s">
        <v>670</v>
      </c>
      <c r="G432" s="221"/>
      <c r="H432" s="224">
        <v>29.114000000000001</v>
      </c>
      <c r="I432" s="225"/>
      <c r="J432" s="221"/>
      <c r="K432" s="221"/>
      <c r="L432" s="226"/>
      <c r="M432" s="227"/>
      <c r="N432" s="228"/>
      <c r="O432" s="228"/>
      <c r="P432" s="228"/>
      <c r="Q432" s="228"/>
      <c r="R432" s="228"/>
      <c r="S432" s="228"/>
      <c r="T432" s="229"/>
      <c r="AT432" s="230" t="s">
        <v>145</v>
      </c>
      <c r="AU432" s="230" t="s">
        <v>87</v>
      </c>
      <c r="AV432" s="13" t="s">
        <v>87</v>
      </c>
      <c r="AW432" s="13" t="s">
        <v>34</v>
      </c>
      <c r="AX432" s="13" t="s">
        <v>77</v>
      </c>
      <c r="AY432" s="230" t="s">
        <v>133</v>
      </c>
    </row>
    <row r="433" spans="1:65" s="13" customFormat="1" ht="22.5">
      <c r="B433" s="220"/>
      <c r="C433" s="221"/>
      <c r="D433" s="216" t="s">
        <v>145</v>
      </c>
      <c r="E433" s="222" t="s">
        <v>1</v>
      </c>
      <c r="F433" s="223" t="s">
        <v>671</v>
      </c>
      <c r="G433" s="221"/>
      <c r="H433" s="224">
        <v>15.9</v>
      </c>
      <c r="I433" s="225"/>
      <c r="J433" s="221"/>
      <c r="K433" s="221"/>
      <c r="L433" s="226"/>
      <c r="M433" s="227"/>
      <c r="N433" s="228"/>
      <c r="O433" s="228"/>
      <c r="P433" s="228"/>
      <c r="Q433" s="228"/>
      <c r="R433" s="228"/>
      <c r="S433" s="228"/>
      <c r="T433" s="229"/>
      <c r="AT433" s="230" t="s">
        <v>145</v>
      </c>
      <c r="AU433" s="230" t="s">
        <v>87</v>
      </c>
      <c r="AV433" s="13" t="s">
        <v>87</v>
      </c>
      <c r="AW433" s="13" t="s">
        <v>34</v>
      </c>
      <c r="AX433" s="13" t="s">
        <v>77</v>
      </c>
      <c r="AY433" s="230" t="s">
        <v>133</v>
      </c>
    </row>
    <row r="434" spans="1:65" s="14" customFormat="1" ht="11.25">
      <c r="B434" s="241"/>
      <c r="C434" s="242"/>
      <c r="D434" s="216" t="s">
        <v>145</v>
      </c>
      <c r="E434" s="243" t="s">
        <v>1</v>
      </c>
      <c r="F434" s="244" t="s">
        <v>160</v>
      </c>
      <c r="G434" s="242"/>
      <c r="H434" s="245">
        <v>252.542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AT434" s="251" t="s">
        <v>145</v>
      </c>
      <c r="AU434" s="251" t="s">
        <v>87</v>
      </c>
      <c r="AV434" s="14" t="s">
        <v>141</v>
      </c>
      <c r="AW434" s="14" t="s">
        <v>34</v>
      </c>
      <c r="AX434" s="14" t="s">
        <v>85</v>
      </c>
      <c r="AY434" s="251" t="s">
        <v>133</v>
      </c>
    </row>
    <row r="435" spans="1:65" s="2" customFormat="1" ht="21.75" customHeight="1">
      <c r="A435" s="34"/>
      <c r="B435" s="35"/>
      <c r="C435" s="203" t="s">
        <v>672</v>
      </c>
      <c r="D435" s="203" t="s">
        <v>136</v>
      </c>
      <c r="E435" s="204" t="s">
        <v>673</v>
      </c>
      <c r="F435" s="205" t="s">
        <v>674</v>
      </c>
      <c r="G435" s="206" t="s">
        <v>154</v>
      </c>
      <c r="H435" s="207">
        <v>252.542</v>
      </c>
      <c r="I435" s="208"/>
      <c r="J435" s="209">
        <f>ROUND(I435*H435,2)</f>
        <v>0</v>
      </c>
      <c r="K435" s="205" t="s">
        <v>140</v>
      </c>
      <c r="L435" s="39"/>
      <c r="M435" s="210" t="s">
        <v>1</v>
      </c>
      <c r="N435" s="211" t="s">
        <v>42</v>
      </c>
      <c r="O435" s="71"/>
      <c r="P435" s="212">
        <f>O435*H435</f>
        <v>0</v>
      </c>
      <c r="Q435" s="212">
        <v>0</v>
      </c>
      <c r="R435" s="212">
        <f>Q435*H435</f>
        <v>0</v>
      </c>
      <c r="S435" s="212">
        <v>0</v>
      </c>
      <c r="T435" s="213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14" t="s">
        <v>236</v>
      </c>
      <c r="AT435" s="214" t="s">
        <v>136</v>
      </c>
      <c r="AU435" s="214" t="s">
        <v>87</v>
      </c>
      <c r="AY435" s="17" t="s">
        <v>133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17" t="s">
        <v>85</v>
      </c>
      <c r="BK435" s="215">
        <f>ROUND(I435*H435,2)</f>
        <v>0</v>
      </c>
      <c r="BL435" s="17" t="s">
        <v>236</v>
      </c>
      <c r="BM435" s="214" t="s">
        <v>675</v>
      </c>
    </row>
    <row r="436" spans="1:65" s="2" customFormat="1" ht="19.5">
      <c r="A436" s="34"/>
      <c r="B436" s="35"/>
      <c r="C436" s="36"/>
      <c r="D436" s="216" t="s">
        <v>143</v>
      </c>
      <c r="E436" s="36"/>
      <c r="F436" s="217" t="s">
        <v>674</v>
      </c>
      <c r="G436" s="36"/>
      <c r="H436" s="36"/>
      <c r="I436" s="115"/>
      <c r="J436" s="36"/>
      <c r="K436" s="36"/>
      <c r="L436" s="39"/>
      <c r="M436" s="218"/>
      <c r="N436" s="219"/>
      <c r="O436" s="71"/>
      <c r="P436" s="71"/>
      <c r="Q436" s="71"/>
      <c r="R436" s="71"/>
      <c r="S436" s="71"/>
      <c r="T436" s="72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7" t="s">
        <v>143</v>
      </c>
      <c r="AU436" s="17" t="s">
        <v>87</v>
      </c>
    </row>
    <row r="437" spans="1:65" s="13" customFormat="1" ht="11.25">
      <c r="B437" s="220"/>
      <c r="C437" s="221"/>
      <c r="D437" s="216" t="s">
        <v>145</v>
      </c>
      <c r="E437" s="222" t="s">
        <v>1</v>
      </c>
      <c r="F437" s="223" t="s">
        <v>676</v>
      </c>
      <c r="G437" s="221"/>
      <c r="H437" s="224">
        <v>252.542</v>
      </c>
      <c r="I437" s="225"/>
      <c r="J437" s="221"/>
      <c r="K437" s="221"/>
      <c r="L437" s="226"/>
      <c r="M437" s="227"/>
      <c r="N437" s="228"/>
      <c r="O437" s="228"/>
      <c r="P437" s="228"/>
      <c r="Q437" s="228"/>
      <c r="R437" s="228"/>
      <c r="S437" s="228"/>
      <c r="T437" s="229"/>
      <c r="AT437" s="230" t="s">
        <v>145</v>
      </c>
      <c r="AU437" s="230" t="s">
        <v>87</v>
      </c>
      <c r="AV437" s="13" t="s">
        <v>87</v>
      </c>
      <c r="AW437" s="13" t="s">
        <v>34</v>
      </c>
      <c r="AX437" s="13" t="s">
        <v>85</v>
      </c>
      <c r="AY437" s="230" t="s">
        <v>133</v>
      </c>
    </row>
    <row r="438" spans="1:65" s="2" customFormat="1" ht="21.75" customHeight="1">
      <c r="A438" s="34"/>
      <c r="B438" s="35"/>
      <c r="C438" s="203" t="s">
        <v>677</v>
      </c>
      <c r="D438" s="203" t="s">
        <v>136</v>
      </c>
      <c r="E438" s="204" t="s">
        <v>678</v>
      </c>
      <c r="F438" s="205" t="s">
        <v>679</v>
      </c>
      <c r="G438" s="206" t="s">
        <v>139</v>
      </c>
      <c r="H438" s="207">
        <v>70</v>
      </c>
      <c r="I438" s="208"/>
      <c r="J438" s="209">
        <f>ROUND(I438*H438,2)</f>
        <v>0</v>
      </c>
      <c r="K438" s="205" t="s">
        <v>140</v>
      </c>
      <c r="L438" s="39"/>
      <c r="M438" s="210" t="s">
        <v>1</v>
      </c>
      <c r="N438" s="211" t="s">
        <v>42</v>
      </c>
      <c r="O438" s="71"/>
      <c r="P438" s="212">
        <f>O438*H438</f>
        <v>0</v>
      </c>
      <c r="Q438" s="212">
        <v>4.8000000000000001E-4</v>
      </c>
      <c r="R438" s="212">
        <f>Q438*H438</f>
        <v>3.3599999999999998E-2</v>
      </c>
      <c r="S438" s="212">
        <v>0</v>
      </c>
      <c r="T438" s="213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214" t="s">
        <v>236</v>
      </c>
      <c r="AT438" s="214" t="s">
        <v>136</v>
      </c>
      <c r="AU438" s="214" t="s">
        <v>87</v>
      </c>
      <c r="AY438" s="17" t="s">
        <v>133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17" t="s">
        <v>85</v>
      </c>
      <c r="BK438" s="215">
        <f>ROUND(I438*H438,2)</f>
        <v>0</v>
      </c>
      <c r="BL438" s="17" t="s">
        <v>236</v>
      </c>
      <c r="BM438" s="214" t="s">
        <v>680</v>
      </c>
    </row>
    <row r="439" spans="1:65" s="2" customFormat="1" ht="19.5">
      <c r="A439" s="34"/>
      <c r="B439" s="35"/>
      <c r="C439" s="36"/>
      <c r="D439" s="216" t="s">
        <v>143</v>
      </c>
      <c r="E439" s="36"/>
      <c r="F439" s="217" t="s">
        <v>681</v>
      </c>
      <c r="G439" s="36"/>
      <c r="H439" s="36"/>
      <c r="I439" s="115"/>
      <c r="J439" s="36"/>
      <c r="K439" s="36"/>
      <c r="L439" s="39"/>
      <c r="M439" s="218"/>
      <c r="N439" s="219"/>
      <c r="O439" s="71"/>
      <c r="P439" s="71"/>
      <c r="Q439" s="71"/>
      <c r="R439" s="71"/>
      <c r="S439" s="71"/>
      <c r="T439" s="72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7" t="s">
        <v>143</v>
      </c>
      <c r="AU439" s="17" t="s">
        <v>87</v>
      </c>
    </row>
    <row r="440" spans="1:65" s="2" customFormat="1" ht="21.75" customHeight="1">
      <c r="A440" s="34"/>
      <c r="B440" s="35"/>
      <c r="C440" s="203" t="s">
        <v>682</v>
      </c>
      <c r="D440" s="203" t="s">
        <v>136</v>
      </c>
      <c r="E440" s="204" t="s">
        <v>683</v>
      </c>
      <c r="F440" s="205" t="s">
        <v>684</v>
      </c>
      <c r="G440" s="206" t="s">
        <v>139</v>
      </c>
      <c r="H440" s="207">
        <v>70</v>
      </c>
      <c r="I440" s="208"/>
      <c r="J440" s="209">
        <f>ROUND(I440*H440,2)</f>
        <v>0</v>
      </c>
      <c r="K440" s="205" t="s">
        <v>140</v>
      </c>
      <c r="L440" s="39"/>
      <c r="M440" s="210" t="s">
        <v>1</v>
      </c>
      <c r="N440" s="211" t="s">
        <v>42</v>
      </c>
      <c r="O440" s="71"/>
      <c r="P440" s="212">
        <f>O440*H440</f>
        <v>0</v>
      </c>
      <c r="Q440" s="212">
        <v>1.1999999999999999E-3</v>
      </c>
      <c r="R440" s="212">
        <f>Q440*H440</f>
        <v>8.3999999999999991E-2</v>
      </c>
      <c r="S440" s="212">
        <v>0</v>
      </c>
      <c r="T440" s="213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214" t="s">
        <v>236</v>
      </c>
      <c r="AT440" s="214" t="s">
        <v>136</v>
      </c>
      <c r="AU440" s="214" t="s">
        <v>87</v>
      </c>
      <c r="AY440" s="17" t="s">
        <v>133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17" t="s">
        <v>85</v>
      </c>
      <c r="BK440" s="215">
        <f>ROUND(I440*H440,2)</f>
        <v>0</v>
      </c>
      <c r="BL440" s="17" t="s">
        <v>236</v>
      </c>
      <c r="BM440" s="214" t="s">
        <v>685</v>
      </c>
    </row>
    <row r="441" spans="1:65" s="2" customFormat="1" ht="19.5">
      <c r="A441" s="34"/>
      <c r="B441" s="35"/>
      <c r="C441" s="36"/>
      <c r="D441" s="216" t="s">
        <v>143</v>
      </c>
      <c r="E441" s="36"/>
      <c r="F441" s="217" t="s">
        <v>686</v>
      </c>
      <c r="G441" s="36"/>
      <c r="H441" s="36"/>
      <c r="I441" s="115"/>
      <c r="J441" s="36"/>
      <c r="K441" s="36"/>
      <c r="L441" s="39"/>
      <c r="M441" s="218"/>
      <c r="N441" s="219"/>
      <c r="O441" s="71"/>
      <c r="P441" s="71"/>
      <c r="Q441" s="71"/>
      <c r="R441" s="71"/>
      <c r="S441" s="71"/>
      <c r="T441" s="72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143</v>
      </c>
      <c r="AU441" s="17" t="s">
        <v>87</v>
      </c>
    </row>
    <row r="442" spans="1:65" s="2" customFormat="1" ht="21.75" customHeight="1">
      <c r="A442" s="34"/>
      <c r="B442" s="35"/>
      <c r="C442" s="203" t="s">
        <v>687</v>
      </c>
      <c r="D442" s="203" t="s">
        <v>136</v>
      </c>
      <c r="E442" s="204" t="s">
        <v>688</v>
      </c>
      <c r="F442" s="205" t="s">
        <v>689</v>
      </c>
      <c r="G442" s="206" t="s">
        <v>267</v>
      </c>
      <c r="H442" s="207">
        <v>80</v>
      </c>
      <c r="I442" s="208"/>
      <c r="J442" s="209">
        <f>ROUND(I442*H442,2)</f>
        <v>0</v>
      </c>
      <c r="K442" s="205" t="s">
        <v>140</v>
      </c>
      <c r="L442" s="39"/>
      <c r="M442" s="210" t="s">
        <v>1</v>
      </c>
      <c r="N442" s="211" t="s">
        <v>42</v>
      </c>
      <c r="O442" s="71"/>
      <c r="P442" s="212">
        <f>O442*H442</f>
        <v>0</v>
      </c>
      <c r="Q442" s="212">
        <v>0</v>
      </c>
      <c r="R442" s="212">
        <f>Q442*H442</f>
        <v>0</v>
      </c>
      <c r="S442" s="212">
        <v>0</v>
      </c>
      <c r="T442" s="213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214" t="s">
        <v>236</v>
      </c>
      <c r="AT442" s="214" t="s">
        <v>136</v>
      </c>
      <c r="AU442" s="214" t="s">
        <v>87</v>
      </c>
      <c r="AY442" s="17" t="s">
        <v>133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17" t="s">
        <v>85</v>
      </c>
      <c r="BK442" s="215">
        <f>ROUND(I442*H442,2)</f>
        <v>0</v>
      </c>
      <c r="BL442" s="17" t="s">
        <v>236</v>
      </c>
      <c r="BM442" s="214" t="s">
        <v>690</v>
      </c>
    </row>
    <row r="443" spans="1:65" s="2" customFormat="1" ht="29.25">
      <c r="A443" s="34"/>
      <c r="B443" s="35"/>
      <c r="C443" s="36"/>
      <c r="D443" s="216" t="s">
        <v>143</v>
      </c>
      <c r="E443" s="36"/>
      <c r="F443" s="217" t="s">
        <v>691</v>
      </c>
      <c r="G443" s="36"/>
      <c r="H443" s="36"/>
      <c r="I443" s="115"/>
      <c r="J443" s="36"/>
      <c r="K443" s="36"/>
      <c r="L443" s="39"/>
      <c r="M443" s="218"/>
      <c r="N443" s="219"/>
      <c r="O443" s="71"/>
      <c r="P443" s="71"/>
      <c r="Q443" s="71"/>
      <c r="R443" s="71"/>
      <c r="S443" s="71"/>
      <c r="T443" s="72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7" t="s">
        <v>143</v>
      </c>
      <c r="AU443" s="17" t="s">
        <v>87</v>
      </c>
    </row>
    <row r="444" spans="1:65" s="2" customFormat="1" ht="21.75" customHeight="1">
      <c r="A444" s="34"/>
      <c r="B444" s="35"/>
      <c r="C444" s="231" t="s">
        <v>692</v>
      </c>
      <c r="D444" s="231" t="s">
        <v>147</v>
      </c>
      <c r="E444" s="232" t="s">
        <v>693</v>
      </c>
      <c r="F444" s="233" t="s">
        <v>694</v>
      </c>
      <c r="G444" s="234" t="s">
        <v>267</v>
      </c>
      <c r="H444" s="235">
        <v>84</v>
      </c>
      <c r="I444" s="236"/>
      <c r="J444" s="237">
        <f>ROUND(I444*H444,2)</f>
        <v>0</v>
      </c>
      <c r="K444" s="233" t="s">
        <v>140</v>
      </c>
      <c r="L444" s="238"/>
      <c r="M444" s="239" t="s">
        <v>1</v>
      </c>
      <c r="N444" s="240" t="s">
        <v>42</v>
      </c>
      <c r="O444" s="71"/>
      <c r="P444" s="212">
        <f>O444*H444</f>
        <v>0</v>
      </c>
      <c r="Q444" s="212">
        <v>0</v>
      </c>
      <c r="R444" s="212">
        <f>Q444*H444</f>
        <v>0</v>
      </c>
      <c r="S444" s="212">
        <v>0</v>
      </c>
      <c r="T444" s="213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214" t="s">
        <v>339</v>
      </c>
      <c r="AT444" s="214" t="s">
        <v>147</v>
      </c>
      <c r="AU444" s="214" t="s">
        <v>87</v>
      </c>
      <c r="AY444" s="17" t="s">
        <v>133</v>
      </c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17" t="s">
        <v>85</v>
      </c>
      <c r="BK444" s="215">
        <f>ROUND(I444*H444,2)</f>
        <v>0</v>
      </c>
      <c r="BL444" s="17" t="s">
        <v>236</v>
      </c>
      <c r="BM444" s="214" t="s">
        <v>695</v>
      </c>
    </row>
    <row r="445" spans="1:65" s="2" customFormat="1" ht="11.25">
      <c r="A445" s="34"/>
      <c r="B445" s="35"/>
      <c r="C445" s="36"/>
      <c r="D445" s="216" t="s">
        <v>143</v>
      </c>
      <c r="E445" s="36"/>
      <c r="F445" s="217" t="s">
        <v>694</v>
      </c>
      <c r="G445" s="36"/>
      <c r="H445" s="36"/>
      <c r="I445" s="115"/>
      <c r="J445" s="36"/>
      <c r="K445" s="36"/>
      <c r="L445" s="39"/>
      <c r="M445" s="218"/>
      <c r="N445" s="219"/>
      <c r="O445" s="71"/>
      <c r="P445" s="71"/>
      <c r="Q445" s="71"/>
      <c r="R445" s="71"/>
      <c r="S445" s="71"/>
      <c r="T445" s="72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143</v>
      </c>
      <c r="AU445" s="17" t="s">
        <v>87</v>
      </c>
    </row>
    <row r="446" spans="1:65" s="13" customFormat="1" ht="11.25">
      <c r="B446" s="220"/>
      <c r="C446" s="221"/>
      <c r="D446" s="216" t="s">
        <v>145</v>
      </c>
      <c r="E446" s="221"/>
      <c r="F446" s="223" t="s">
        <v>696</v>
      </c>
      <c r="G446" s="221"/>
      <c r="H446" s="224">
        <v>84</v>
      </c>
      <c r="I446" s="225"/>
      <c r="J446" s="221"/>
      <c r="K446" s="221"/>
      <c r="L446" s="226"/>
      <c r="M446" s="227"/>
      <c r="N446" s="228"/>
      <c r="O446" s="228"/>
      <c r="P446" s="228"/>
      <c r="Q446" s="228"/>
      <c r="R446" s="228"/>
      <c r="S446" s="228"/>
      <c r="T446" s="229"/>
      <c r="AT446" s="230" t="s">
        <v>145</v>
      </c>
      <c r="AU446" s="230" t="s">
        <v>87</v>
      </c>
      <c r="AV446" s="13" t="s">
        <v>87</v>
      </c>
      <c r="AW446" s="13" t="s">
        <v>4</v>
      </c>
      <c r="AX446" s="13" t="s">
        <v>85</v>
      </c>
      <c r="AY446" s="230" t="s">
        <v>133</v>
      </c>
    </row>
    <row r="447" spans="1:65" s="2" customFormat="1" ht="16.5" customHeight="1">
      <c r="A447" s="34"/>
      <c r="B447" s="35"/>
      <c r="C447" s="203" t="s">
        <v>697</v>
      </c>
      <c r="D447" s="203" t="s">
        <v>136</v>
      </c>
      <c r="E447" s="204" t="s">
        <v>698</v>
      </c>
      <c r="F447" s="205" t="s">
        <v>699</v>
      </c>
      <c r="G447" s="206" t="s">
        <v>154</v>
      </c>
      <c r="H447" s="207">
        <v>182.56</v>
      </c>
      <c r="I447" s="208"/>
      <c r="J447" s="209">
        <f>ROUND(I447*H447,2)</f>
        <v>0</v>
      </c>
      <c r="K447" s="205" t="s">
        <v>140</v>
      </c>
      <c r="L447" s="39"/>
      <c r="M447" s="210" t="s">
        <v>1</v>
      </c>
      <c r="N447" s="211" t="s">
        <v>42</v>
      </c>
      <c r="O447" s="71"/>
      <c r="P447" s="212">
        <f>O447*H447</f>
        <v>0</v>
      </c>
      <c r="Q447" s="212">
        <v>0</v>
      </c>
      <c r="R447" s="212">
        <f>Q447*H447</f>
        <v>0</v>
      </c>
      <c r="S447" s="212">
        <v>0</v>
      </c>
      <c r="T447" s="213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14" t="s">
        <v>236</v>
      </c>
      <c r="AT447" s="214" t="s">
        <v>136</v>
      </c>
      <c r="AU447" s="214" t="s">
        <v>87</v>
      </c>
      <c r="AY447" s="17" t="s">
        <v>133</v>
      </c>
      <c r="BE447" s="215">
        <f>IF(N447="základní",J447,0)</f>
        <v>0</v>
      </c>
      <c r="BF447" s="215">
        <f>IF(N447="snížená",J447,0)</f>
        <v>0</v>
      </c>
      <c r="BG447" s="215">
        <f>IF(N447="zákl. přenesená",J447,0)</f>
        <v>0</v>
      </c>
      <c r="BH447" s="215">
        <f>IF(N447="sníž. přenesená",J447,0)</f>
        <v>0</v>
      </c>
      <c r="BI447" s="215">
        <f>IF(N447="nulová",J447,0)</f>
        <v>0</v>
      </c>
      <c r="BJ447" s="17" t="s">
        <v>85</v>
      </c>
      <c r="BK447" s="215">
        <f>ROUND(I447*H447,2)</f>
        <v>0</v>
      </c>
      <c r="BL447" s="17" t="s">
        <v>236</v>
      </c>
      <c r="BM447" s="214" t="s">
        <v>700</v>
      </c>
    </row>
    <row r="448" spans="1:65" s="2" customFormat="1" ht="19.5">
      <c r="A448" s="34"/>
      <c r="B448" s="35"/>
      <c r="C448" s="36"/>
      <c r="D448" s="216" t="s">
        <v>143</v>
      </c>
      <c r="E448" s="36"/>
      <c r="F448" s="217" t="s">
        <v>701</v>
      </c>
      <c r="G448" s="36"/>
      <c r="H448" s="36"/>
      <c r="I448" s="115"/>
      <c r="J448" s="36"/>
      <c r="K448" s="36"/>
      <c r="L448" s="39"/>
      <c r="M448" s="218"/>
      <c r="N448" s="219"/>
      <c r="O448" s="71"/>
      <c r="P448" s="71"/>
      <c r="Q448" s="71"/>
      <c r="R448" s="71"/>
      <c r="S448" s="71"/>
      <c r="T448" s="72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143</v>
      </c>
      <c r="AU448" s="17" t="s">
        <v>87</v>
      </c>
    </row>
    <row r="449" spans="1:65" s="13" customFormat="1" ht="22.5">
      <c r="B449" s="220"/>
      <c r="C449" s="221"/>
      <c r="D449" s="216" t="s">
        <v>145</v>
      </c>
      <c r="E449" s="222" t="s">
        <v>1</v>
      </c>
      <c r="F449" s="223" t="s">
        <v>702</v>
      </c>
      <c r="G449" s="221"/>
      <c r="H449" s="224">
        <v>182.56</v>
      </c>
      <c r="I449" s="225"/>
      <c r="J449" s="221"/>
      <c r="K449" s="221"/>
      <c r="L449" s="226"/>
      <c r="M449" s="227"/>
      <c r="N449" s="228"/>
      <c r="O449" s="228"/>
      <c r="P449" s="228"/>
      <c r="Q449" s="228"/>
      <c r="R449" s="228"/>
      <c r="S449" s="228"/>
      <c r="T449" s="229"/>
      <c r="AT449" s="230" t="s">
        <v>145</v>
      </c>
      <c r="AU449" s="230" t="s">
        <v>87</v>
      </c>
      <c r="AV449" s="13" t="s">
        <v>87</v>
      </c>
      <c r="AW449" s="13" t="s">
        <v>34</v>
      </c>
      <c r="AX449" s="13" t="s">
        <v>85</v>
      </c>
      <c r="AY449" s="230" t="s">
        <v>133</v>
      </c>
    </row>
    <row r="450" spans="1:65" s="2" customFormat="1" ht="16.5" customHeight="1">
      <c r="A450" s="34"/>
      <c r="B450" s="35"/>
      <c r="C450" s="231" t="s">
        <v>703</v>
      </c>
      <c r="D450" s="231" t="s">
        <v>147</v>
      </c>
      <c r="E450" s="232" t="s">
        <v>704</v>
      </c>
      <c r="F450" s="233" t="s">
        <v>705</v>
      </c>
      <c r="G450" s="234" t="s">
        <v>154</v>
      </c>
      <c r="H450" s="235">
        <v>191.68799999999999</v>
      </c>
      <c r="I450" s="236"/>
      <c r="J450" s="237">
        <f>ROUND(I450*H450,2)</f>
        <v>0</v>
      </c>
      <c r="K450" s="233" t="s">
        <v>140</v>
      </c>
      <c r="L450" s="238"/>
      <c r="M450" s="239" t="s">
        <v>1</v>
      </c>
      <c r="N450" s="240" t="s">
        <v>42</v>
      </c>
      <c r="O450" s="71"/>
      <c r="P450" s="212">
        <f>O450*H450</f>
        <v>0</v>
      </c>
      <c r="Q450" s="212">
        <v>0</v>
      </c>
      <c r="R450" s="212">
        <f>Q450*H450</f>
        <v>0</v>
      </c>
      <c r="S450" s="212">
        <v>0</v>
      </c>
      <c r="T450" s="213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214" t="s">
        <v>339</v>
      </c>
      <c r="AT450" s="214" t="s">
        <v>147</v>
      </c>
      <c r="AU450" s="214" t="s">
        <v>87</v>
      </c>
      <c r="AY450" s="17" t="s">
        <v>133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17" t="s">
        <v>85</v>
      </c>
      <c r="BK450" s="215">
        <f>ROUND(I450*H450,2)</f>
        <v>0</v>
      </c>
      <c r="BL450" s="17" t="s">
        <v>236</v>
      </c>
      <c r="BM450" s="214" t="s">
        <v>706</v>
      </c>
    </row>
    <row r="451" spans="1:65" s="2" customFormat="1" ht="11.25">
      <c r="A451" s="34"/>
      <c r="B451" s="35"/>
      <c r="C451" s="36"/>
      <c r="D451" s="216" t="s">
        <v>143</v>
      </c>
      <c r="E451" s="36"/>
      <c r="F451" s="217" t="s">
        <v>705</v>
      </c>
      <c r="G451" s="36"/>
      <c r="H451" s="36"/>
      <c r="I451" s="115"/>
      <c r="J451" s="36"/>
      <c r="K451" s="36"/>
      <c r="L451" s="39"/>
      <c r="M451" s="218"/>
      <c r="N451" s="219"/>
      <c r="O451" s="71"/>
      <c r="P451" s="71"/>
      <c r="Q451" s="71"/>
      <c r="R451" s="71"/>
      <c r="S451" s="71"/>
      <c r="T451" s="72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143</v>
      </c>
      <c r="AU451" s="17" t="s">
        <v>87</v>
      </c>
    </row>
    <row r="452" spans="1:65" s="13" customFormat="1" ht="11.25">
      <c r="B452" s="220"/>
      <c r="C452" s="221"/>
      <c r="D452" s="216" t="s">
        <v>145</v>
      </c>
      <c r="E452" s="221"/>
      <c r="F452" s="223" t="s">
        <v>707</v>
      </c>
      <c r="G452" s="221"/>
      <c r="H452" s="224">
        <v>191.68799999999999</v>
      </c>
      <c r="I452" s="225"/>
      <c r="J452" s="221"/>
      <c r="K452" s="221"/>
      <c r="L452" s="226"/>
      <c r="M452" s="227"/>
      <c r="N452" s="228"/>
      <c r="O452" s="228"/>
      <c r="P452" s="228"/>
      <c r="Q452" s="228"/>
      <c r="R452" s="228"/>
      <c r="S452" s="228"/>
      <c r="T452" s="229"/>
      <c r="AT452" s="230" t="s">
        <v>145</v>
      </c>
      <c r="AU452" s="230" t="s">
        <v>87</v>
      </c>
      <c r="AV452" s="13" t="s">
        <v>87</v>
      </c>
      <c r="AW452" s="13" t="s">
        <v>4</v>
      </c>
      <c r="AX452" s="13" t="s">
        <v>85</v>
      </c>
      <c r="AY452" s="230" t="s">
        <v>133</v>
      </c>
    </row>
    <row r="453" spans="1:65" s="2" customFormat="1" ht="21.75" customHeight="1">
      <c r="A453" s="34"/>
      <c r="B453" s="35"/>
      <c r="C453" s="203" t="s">
        <v>708</v>
      </c>
      <c r="D453" s="203" t="s">
        <v>136</v>
      </c>
      <c r="E453" s="204" t="s">
        <v>709</v>
      </c>
      <c r="F453" s="205" t="s">
        <v>710</v>
      </c>
      <c r="G453" s="206" t="s">
        <v>154</v>
      </c>
      <c r="H453" s="207">
        <v>698.46699999999998</v>
      </c>
      <c r="I453" s="208"/>
      <c r="J453" s="209">
        <f>ROUND(I453*H453,2)</f>
        <v>0</v>
      </c>
      <c r="K453" s="205" t="s">
        <v>140</v>
      </c>
      <c r="L453" s="39"/>
      <c r="M453" s="210" t="s">
        <v>1</v>
      </c>
      <c r="N453" s="211" t="s">
        <v>42</v>
      </c>
      <c r="O453" s="71"/>
      <c r="P453" s="212">
        <f>O453*H453</f>
        <v>0</v>
      </c>
      <c r="Q453" s="212">
        <v>2.0000000000000001E-4</v>
      </c>
      <c r="R453" s="212">
        <f>Q453*H453</f>
        <v>0.1396934</v>
      </c>
      <c r="S453" s="212">
        <v>0</v>
      </c>
      <c r="T453" s="213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14" t="s">
        <v>236</v>
      </c>
      <c r="AT453" s="214" t="s">
        <v>136</v>
      </c>
      <c r="AU453" s="214" t="s">
        <v>87</v>
      </c>
      <c r="AY453" s="17" t="s">
        <v>133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17" t="s">
        <v>85</v>
      </c>
      <c r="BK453" s="215">
        <f>ROUND(I453*H453,2)</f>
        <v>0</v>
      </c>
      <c r="BL453" s="17" t="s">
        <v>236</v>
      </c>
      <c r="BM453" s="214" t="s">
        <v>711</v>
      </c>
    </row>
    <row r="454" spans="1:65" s="2" customFormat="1" ht="19.5">
      <c r="A454" s="34"/>
      <c r="B454" s="35"/>
      <c r="C454" s="36"/>
      <c r="D454" s="216" t="s">
        <v>143</v>
      </c>
      <c r="E454" s="36"/>
      <c r="F454" s="217" t="s">
        <v>712</v>
      </c>
      <c r="G454" s="36"/>
      <c r="H454" s="36"/>
      <c r="I454" s="115"/>
      <c r="J454" s="36"/>
      <c r="K454" s="36"/>
      <c r="L454" s="39"/>
      <c r="M454" s="218"/>
      <c r="N454" s="219"/>
      <c r="O454" s="71"/>
      <c r="P454" s="71"/>
      <c r="Q454" s="71"/>
      <c r="R454" s="71"/>
      <c r="S454" s="71"/>
      <c r="T454" s="72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7" t="s">
        <v>143</v>
      </c>
      <c r="AU454" s="17" t="s">
        <v>87</v>
      </c>
    </row>
    <row r="455" spans="1:65" s="13" customFormat="1" ht="11.25">
      <c r="B455" s="220"/>
      <c r="C455" s="221"/>
      <c r="D455" s="216" t="s">
        <v>145</v>
      </c>
      <c r="E455" s="222" t="s">
        <v>1</v>
      </c>
      <c r="F455" s="223" t="s">
        <v>713</v>
      </c>
      <c r="G455" s="221"/>
      <c r="H455" s="224">
        <v>445.92500000000001</v>
      </c>
      <c r="I455" s="225"/>
      <c r="J455" s="221"/>
      <c r="K455" s="221"/>
      <c r="L455" s="226"/>
      <c r="M455" s="227"/>
      <c r="N455" s="228"/>
      <c r="O455" s="228"/>
      <c r="P455" s="228"/>
      <c r="Q455" s="228"/>
      <c r="R455" s="228"/>
      <c r="S455" s="228"/>
      <c r="T455" s="229"/>
      <c r="AT455" s="230" t="s">
        <v>145</v>
      </c>
      <c r="AU455" s="230" t="s">
        <v>87</v>
      </c>
      <c r="AV455" s="13" t="s">
        <v>87</v>
      </c>
      <c r="AW455" s="13" t="s">
        <v>34</v>
      </c>
      <c r="AX455" s="13" t="s">
        <v>77</v>
      </c>
      <c r="AY455" s="230" t="s">
        <v>133</v>
      </c>
    </row>
    <row r="456" spans="1:65" s="13" customFormat="1" ht="11.25">
      <c r="B456" s="220"/>
      <c r="C456" s="221"/>
      <c r="D456" s="216" t="s">
        <v>145</v>
      </c>
      <c r="E456" s="222" t="s">
        <v>1</v>
      </c>
      <c r="F456" s="223" t="s">
        <v>659</v>
      </c>
      <c r="G456" s="221"/>
      <c r="H456" s="224">
        <v>252.542</v>
      </c>
      <c r="I456" s="225"/>
      <c r="J456" s="221"/>
      <c r="K456" s="221"/>
      <c r="L456" s="226"/>
      <c r="M456" s="227"/>
      <c r="N456" s="228"/>
      <c r="O456" s="228"/>
      <c r="P456" s="228"/>
      <c r="Q456" s="228"/>
      <c r="R456" s="228"/>
      <c r="S456" s="228"/>
      <c r="T456" s="229"/>
      <c r="AT456" s="230" t="s">
        <v>145</v>
      </c>
      <c r="AU456" s="230" t="s">
        <v>87</v>
      </c>
      <c r="AV456" s="13" t="s">
        <v>87</v>
      </c>
      <c r="AW456" s="13" t="s">
        <v>34</v>
      </c>
      <c r="AX456" s="13" t="s">
        <v>77</v>
      </c>
      <c r="AY456" s="230" t="s">
        <v>133</v>
      </c>
    </row>
    <row r="457" spans="1:65" s="14" customFormat="1" ht="11.25">
      <c r="B457" s="241"/>
      <c r="C457" s="242"/>
      <c r="D457" s="216" t="s">
        <v>145</v>
      </c>
      <c r="E457" s="243" t="s">
        <v>1</v>
      </c>
      <c r="F457" s="244" t="s">
        <v>160</v>
      </c>
      <c r="G457" s="242"/>
      <c r="H457" s="245">
        <v>698.46699999999998</v>
      </c>
      <c r="I457" s="246"/>
      <c r="J457" s="242"/>
      <c r="K457" s="242"/>
      <c r="L457" s="247"/>
      <c r="M457" s="248"/>
      <c r="N457" s="249"/>
      <c r="O457" s="249"/>
      <c r="P457" s="249"/>
      <c r="Q457" s="249"/>
      <c r="R457" s="249"/>
      <c r="S457" s="249"/>
      <c r="T457" s="250"/>
      <c r="AT457" s="251" t="s">
        <v>145</v>
      </c>
      <c r="AU457" s="251" t="s">
        <v>87</v>
      </c>
      <c r="AV457" s="14" t="s">
        <v>141</v>
      </c>
      <c r="AW457" s="14" t="s">
        <v>34</v>
      </c>
      <c r="AX457" s="14" t="s">
        <v>85</v>
      </c>
      <c r="AY457" s="251" t="s">
        <v>133</v>
      </c>
    </row>
    <row r="458" spans="1:65" s="2" customFormat="1" ht="21.75" customHeight="1">
      <c r="A458" s="34"/>
      <c r="B458" s="35"/>
      <c r="C458" s="203" t="s">
        <v>714</v>
      </c>
      <c r="D458" s="203" t="s">
        <v>136</v>
      </c>
      <c r="E458" s="204" t="s">
        <v>715</v>
      </c>
      <c r="F458" s="205" t="s">
        <v>716</v>
      </c>
      <c r="G458" s="206" t="s">
        <v>154</v>
      </c>
      <c r="H458" s="207">
        <v>698.46699999999998</v>
      </c>
      <c r="I458" s="208"/>
      <c r="J458" s="209">
        <f>ROUND(I458*H458,2)</f>
        <v>0</v>
      </c>
      <c r="K458" s="205" t="s">
        <v>140</v>
      </c>
      <c r="L458" s="39"/>
      <c r="M458" s="210" t="s">
        <v>1</v>
      </c>
      <c r="N458" s="211" t="s">
        <v>42</v>
      </c>
      <c r="O458" s="71"/>
      <c r="P458" s="212">
        <f>O458*H458</f>
        <v>0</v>
      </c>
      <c r="Q458" s="212">
        <v>2.7999999999999998E-4</v>
      </c>
      <c r="R458" s="212">
        <f>Q458*H458</f>
        <v>0.19557075999999998</v>
      </c>
      <c r="S458" s="212">
        <v>0</v>
      </c>
      <c r="T458" s="213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214" t="s">
        <v>236</v>
      </c>
      <c r="AT458" s="214" t="s">
        <v>136</v>
      </c>
      <c r="AU458" s="214" t="s">
        <v>87</v>
      </c>
      <c r="AY458" s="17" t="s">
        <v>133</v>
      </c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17" t="s">
        <v>85</v>
      </c>
      <c r="BK458" s="215">
        <f>ROUND(I458*H458,2)</f>
        <v>0</v>
      </c>
      <c r="BL458" s="17" t="s">
        <v>236</v>
      </c>
      <c r="BM458" s="214" t="s">
        <v>717</v>
      </c>
    </row>
    <row r="459" spans="1:65" s="2" customFormat="1" ht="19.5">
      <c r="A459" s="34"/>
      <c r="B459" s="35"/>
      <c r="C459" s="36"/>
      <c r="D459" s="216" t="s">
        <v>143</v>
      </c>
      <c r="E459" s="36"/>
      <c r="F459" s="217" t="s">
        <v>718</v>
      </c>
      <c r="G459" s="36"/>
      <c r="H459" s="36"/>
      <c r="I459" s="115"/>
      <c r="J459" s="36"/>
      <c r="K459" s="36"/>
      <c r="L459" s="39"/>
      <c r="M459" s="218"/>
      <c r="N459" s="219"/>
      <c r="O459" s="71"/>
      <c r="P459" s="71"/>
      <c r="Q459" s="71"/>
      <c r="R459" s="71"/>
      <c r="S459" s="71"/>
      <c r="T459" s="72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7" t="s">
        <v>143</v>
      </c>
      <c r="AU459" s="17" t="s">
        <v>87</v>
      </c>
    </row>
    <row r="460" spans="1:65" s="15" customFormat="1" ht="11.25">
      <c r="B460" s="252"/>
      <c r="C460" s="253"/>
      <c r="D460" s="216" t="s">
        <v>145</v>
      </c>
      <c r="E460" s="254" t="s">
        <v>1</v>
      </c>
      <c r="F460" s="255" t="s">
        <v>719</v>
      </c>
      <c r="G460" s="253"/>
      <c r="H460" s="254" t="s">
        <v>1</v>
      </c>
      <c r="I460" s="256"/>
      <c r="J460" s="253"/>
      <c r="K460" s="253"/>
      <c r="L460" s="257"/>
      <c r="M460" s="258"/>
      <c r="N460" s="259"/>
      <c r="O460" s="259"/>
      <c r="P460" s="259"/>
      <c r="Q460" s="259"/>
      <c r="R460" s="259"/>
      <c r="S460" s="259"/>
      <c r="T460" s="260"/>
      <c r="AT460" s="261" t="s">
        <v>145</v>
      </c>
      <c r="AU460" s="261" t="s">
        <v>87</v>
      </c>
      <c r="AV460" s="15" t="s">
        <v>85</v>
      </c>
      <c r="AW460" s="15" t="s">
        <v>34</v>
      </c>
      <c r="AX460" s="15" t="s">
        <v>77</v>
      </c>
      <c r="AY460" s="261" t="s">
        <v>133</v>
      </c>
    </row>
    <row r="461" spans="1:65" s="13" customFormat="1" ht="11.25">
      <c r="B461" s="220"/>
      <c r="C461" s="221"/>
      <c r="D461" s="216" t="s">
        <v>145</v>
      </c>
      <c r="E461" s="222" t="s">
        <v>1</v>
      </c>
      <c r="F461" s="223" t="s">
        <v>720</v>
      </c>
      <c r="G461" s="221"/>
      <c r="H461" s="224">
        <v>445.92500000000001</v>
      </c>
      <c r="I461" s="225"/>
      <c r="J461" s="221"/>
      <c r="K461" s="221"/>
      <c r="L461" s="226"/>
      <c r="M461" s="227"/>
      <c r="N461" s="228"/>
      <c r="O461" s="228"/>
      <c r="P461" s="228"/>
      <c r="Q461" s="228"/>
      <c r="R461" s="228"/>
      <c r="S461" s="228"/>
      <c r="T461" s="229"/>
      <c r="AT461" s="230" t="s">
        <v>145</v>
      </c>
      <c r="AU461" s="230" t="s">
        <v>87</v>
      </c>
      <c r="AV461" s="13" t="s">
        <v>87</v>
      </c>
      <c r="AW461" s="13" t="s">
        <v>34</v>
      </c>
      <c r="AX461" s="13" t="s">
        <v>77</v>
      </c>
      <c r="AY461" s="230" t="s">
        <v>133</v>
      </c>
    </row>
    <row r="462" spans="1:65" s="13" customFormat="1" ht="11.25">
      <c r="B462" s="220"/>
      <c r="C462" s="221"/>
      <c r="D462" s="216" t="s">
        <v>145</v>
      </c>
      <c r="E462" s="222" t="s">
        <v>1</v>
      </c>
      <c r="F462" s="223" t="s">
        <v>721</v>
      </c>
      <c r="G462" s="221"/>
      <c r="H462" s="224">
        <v>252.542</v>
      </c>
      <c r="I462" s="225"/>
      <c r="J462" s="221"/>
      <c r="K462" s="221"/>
      <c r="L462" s="226"/>
      <c r="M462" s="227"/>
      <c r="N462" s="228"/>
      <c r="O462" s="228"/>
      <c r="P462" s="228"/>
      <c r="Q462" s="228"/>
      <c r="R462" s="228"/>
      <c r="S462" s="228"/>
      <c r="T462" s="229"/>
      <c r="AT462" s="230" t="s">
        <v>145</v>
      </c>
      <c r="AU462" s="230" t="s">
        <v>87</v>
      </c>
      <c r="AV462" s="13" t="s">
        <v>87</v>
      </c>
      <c r="AW462" s="13" t="s">
        <v>34</v>
      </c>
      <c r="AX462" s="13" t="s">
        <v>77</v>
      </c>
      <c r="AY462" s="230" t="s">
        <v>133</v>
      </c>
    </row>
    <row r="463" spans="1:65" s="14" customFormat="1" ht="11.25">
      <c r="B463" s="241"/>
      <c r="C463" s="242"/>
      <c r="D463" s="216" t="s">
        <v>145</v>
      </c>
      <c r="E463" s="243" t="s">
        <v>1</v>
      </c>
      <c r="F463" s="244" t="s">
        <v>160</v>
      </c>
      <c r="G463" s="242"/>
      <c r="H463" s="245">
        <v>698.46699999999998</v>
      </c>
      <c r="I463" s="246"/>
      <c r="J463" s="242"/>
      <c r="K463" s="242"/>
      <c r="L463" s="247"/>
      <c r="M463" s="262"/>
      <c r="N463" s="263"/>
      <c r="O463" s="263"/>
      <c r="P463" s="263"/>
      <c r="Q463" s="263"/>
      <c r="R463" s="263"/>
      <c r="S463" s="263"/>
      <c r="T463" s="264"/>
      <c r="AT463" s="251" t="s">
        <v>145</v>
      </c>
      <c r="AU463" s="251" t="s">
        <v>87</v>
      </c>
      <c r="AV463" s="14" t="s">
        <v>141</v>
      </c>
      <c r="AW463" s="14" t="s">
        <v>34</v>
      </c>
      <c r="AX463" s="14" t="s">
        <v>85</v>
      </c>
      <c r="AY463" s="251" t="s">
        <v>133</v>
      </c>
    </row>
    <row r="464" spans="1:65" s="2" customFormat="1" ht="6.95" customHeight="1">
      <c r="A464" s="34"/>
      <c r="B464" s="54"/>
      <c r="C464" s="55"/>
      <c r="D464" s="55"/>
      <c r="E464" s="55"/>
      <c r="F464" s="55"/>
      <c r="G464" s="55"/>
      <c r="H464" s="55"/>
      <c r="I464" s="152"/>
      <c r="J464" s="55"/>
      <c r="K464" s="55"/>
      <c r="L464" s="39"/>
      <c r="M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</row>
  </sheetData>
  <sheetProtection algorithmName="SHA-512" hashValue="vP0Cohd6xoVnzB9RJfncTMWCKSEAWlAIev/jpiKIgVk0+P/rRG873cf+Iv6BtILgaINJYhqrGkgKlOWYzdvoIA==" saltValue="doWOn4RhgUTkHUXPIKl11BqNb84D/rYdFhdoTWVWXQj3o44dRoU/VejQvZ32s+d0ycC3FYfVYvACflpG5aLMyw==" spinCount="100000" sheet="1" objects="1" scenarios="1" formatColumns="0" formatRows="0" autoFilter="0"/>
  <autoFilter ref="C128:K463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87</v>
      </c>
    </row>
    <row r="4" spans="1:46" s="1" customFormat="1" ht="24.95" customHeight="1">
      <c r="B4" s="20"/>
      <c r="D4" s="112" t="s">
        <v>97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9" t="str">
        <f>'Rekapitulace stavby'!K6</f>
        <v>Brno, budova OŘ, Kounicova 26 - Zřízení spisoven (3.PP)</v>
      </c>
      <c r="F7" s="310"/>
      <c r="G7" s="310"/>
      <c r="H7" s="310"/>
      <c r="I7" s="108"/>
      <c r="L7" s="20"/>
    </row>
    <row r="8" spans="1:46" s="2" customFormat="1" ht="12" customHeight="1">
      <c r="A8" s="34"/>
      <c r="B8" s="39"/>
      <c r="C8" s="34"/>
      <c r="D8" s="114" t="s">
        <v>98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1" t="s">
        <v>722</v>
      </c>
      <c r="F9" s="312"/>
      <c r="G9" s="312"/>
      <c r="H9" s="31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25. 3. 2020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5" t="s">
        <v>1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ROUND(J128,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41</v>
      </c>
      <c r="E33" s="114" t="s">
        <v>42</v>
      </c>
      <c r="F33" s="130">
        <f>ROUND((SUM(BE128:BE343)),  2)</f>
        <v>0</v>
      </c>
      <c r="G33" s="34"/>
      <c r="H33" s="34"/>
      <c r="I33" s="131">
        <v>0.21</v>
      </c>
      <c r="J33" s="130">
        <f>ROUND(((SUM(BE128:BE343))*I33),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43</v>
      </c>
      <c r="F34" s="130">
        <f>ROUND((SUM(BF128:BF343)),  2)</f>
        <v>0</v>
      </c>
      <c r="G34" s="34"/>
      <c r="H34" s="34"/>
      <c r="I34" s="131">
        <v>0.15</v>
      </c>
      <c r="J34" s="130">
        <f>ROUND(((SUM(BF128:BF343))*I34),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ROUND((SUM(BG128:BG343)),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ROUND((SUM(BH128:BH343)),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ROUND((SUM(BI128:BI343)),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100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6" t="str">
        <f>E7</f>
        <v>Brno, budova OŘ, Kounicova 26 - Zřízení spisoven (3.PP)</v>
      </c>
      <c r="F85" s="317"/>
      <c r="G85" s="317"/>
      <c r="H85" s="3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98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02 - ASŘ, Prostory WC</v>
      </c>
      <c r="F87" s="318"/>
      <c r="G87" s="318"/>
      <c r="H87" s="31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Brno, Kounicova</v>
      </c>
      <c r="G89" s="36"/>
      <c r="H89" s="36"/>
      <c r="I89" s="117" t="s">
        <v>22</v>
      </c>
      <c r="J89" s="66" t="str">
        <f>IF(J12="","",J12)</f>
        <v>25. 3. 2020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101</v>
      </c>
      <c r="D94" s="157"/>
      <c r="E94" s="157"/>
      <c r="F94" s="157"/>
      <c r="G94" s="157"/>
      <c r="H94" s="157"/>
      <c r="I94" s="158"/>
      <c r="J94" s="159" t="s">
        <v>102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103</v>
      </c>
      <c r="D96" s="36"/>
      <c r="E96" s="36"/>
      <c r="F96" s="36"/>
      <c r="G96" s="36"/>
      <c r="H96" s="36"/>
      <c r="I96" s="115"/>
      <c r="J96" s="84">
        <f>J128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104</v>
      </c>
    </row>
    <row r="97" spans="1:31" s="9" customFormat="1" ht="24.95" customHeight="1">
      <c r="B97" s="161"/>
      <c r="C97" s="162"/>
      <c r="D97" s="163" t="s">
        <v>105</v>
      </c>
      <c r="E97" s="164"/>
      <c r="F97" s="164"/>
      <c r="G97" s="164"/>
      <c r="H97" s="164"/>
      <c r="I97" s="165"/>
      <c r="J97" s="166">
        <f>J129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106</v>
      </c>
      <c r="E98" s="171"/>
      <c r="F98" s="171"/>
      <c r="G98" s="171"/>
      <c r="H98" s="171"/>
      <c r="I98" s="172"/>
      <c r="J98" s="173">
        <f>J130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107</v>
      </c>
      <c r="E99" s="171"/>
      <c r="F99" s="171"/>
      <c r="G99" s="171"/>
      <c r="H99" s="171"/>
      <c r="I99" s="172"/>
      <c r="J99" s="173">
        <f>J134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108</v>
      </c>
      <c r="E100" s="171"/>
      <c r="F100" s="171"/>
      <c r="G100" s="171"/>
      <c r="H100" s="171"/>
      <c r="I100" s="172"/>
      <c r="J100" s="173">
        <f>J166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109</v>
      </c>
      <c r="E101" s="171"/>
      <c r="F101" s="171"/>
      <c r="G101" s="171"/>
      <c r="H101" s="171"/>
      <c r="I101" s="172"/>
      <c r="J101" s="173">
        <f>J212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110</v>
      </c>
      <c r="E102" s="171"/>
      <c r="F102" s="171"/>
      <c r="G102" s="171"/>
      <c r="H102" s="171"/>
      <c r="I102" s="172"/>
      <c r="J102" s="173">
        <f>J227</f>
        <v>0</v>
      </c>
      <c r="K102" s="169"/>
      <c r="L102" s="174"/>
    </row>
    <row r="103" spans="1:31" s="9" customFormat="1" ht="24.95" customHeight="1">
      <c r="B103" s="161"/>
      <c r="C103" s="162"/>
      <c r="D103" s="163" t="s">
        <v>111</v>
      </c>
      <c r="E103" s="164"/>
      <c r="F103" s="164"/>
      <c r="G103" s="164"/>
      <c r="H103" s="164"/>
      <c r="I103" s="165"/>
      <c r="J103" s="166">
        <f>J230</f>
        <v>0</v>
      </c>
      <c r="K103" s="162"/>
      <c r="L103" s="167"/>
    </row>
    <row r="104" spans="1:31" s="10" customFormat="1" ht="19.899999999999999" customHeight="1">
      <c r="B104" s="168"/>
      <c r="C104" s="169"/>
      <c r="D104" s="170" t="s">
        <v>723</v>
      </c>
      <c r="E104" s="171"/>
      <c r="F104" s="171"/>
      <c r="G104" s="171"/>
      <c r="H104" s="171"/>
      <c r="I104" s="172"/>
      <c r="J104" s="173">
        <f>J231</f>
        <v>0</v>
      </c>
      <c r="K104" s="169"/>
      <c r="L104" s="174"/>
    </row>
    <row r="105" spans="1:31" s="10" customFormat="1" ht="19.899999999999999" customHeight="1">
      <c r="B105" s="168"/>
      <c r="C105" s="169"/>
      <c r="D105" s="170" t="s">
        <v>112</v>
      </c>
      <c r="E105" s="171"/>
      <c r="F105" s="171"/>
      <c r="G105" s="171"/>
      <c r="H105" s="171"/>
      <c r="I105" s="172"/>
      <c r="J105" s="173">
        <f>J239</f>
        <v>0</v>
      </c>
      <c r="K105" s="169"/>
      <c r="L105" s="174"/>
    </row>
    <row r="106" spans="1:31" s="10" customFormat="1" ht="19.899999999999999" customHeight="1">
      <c r="B106" s="168"/>
      <c r="C106" s="169"/>
      <c r="D106" s="170" t="s">
        <v>114</v>
      </c>
      <c r="E106" s="171"/>
      <c r="F106" s="171"/>
      <c r="G106" s="171"/>
      <c r="H106" s="171"/>
      <c r="I106" s="172"/>
      <c r="J106" s="173">
        <f>J263</f>
        <v>0</v>
      </c>
      <c r="K106" s="169"/>
      <c r="L106" s="174"/>
    </row>
    <row r="107" spans="1:31" s="10" customFormat="1" ht="19.899999999999999" customHeight="1">
      <c r="B107" s="168"/>
      <c r="C107" s="169"/>
      <c r="D107" s="170" t="s">
        <v>115</v>
      </c>
      <c r="E107" s="171"/>
      <c r="F107" s="171"/>
      <c r="G107" s="171"/>
      <c r="H107" s="171"/>
      <c r="I107" s="172"/>
      <c r="J107" s="173">
        <f>J283</f>
        <v>0</v>
      </c>
      <c r="K107" s="169"/>
      <c r="L107" s="174"/>
    </row>
    <row r="108" spans="1:31" s="10" customFormat="1" ht="19.899999999999999" customHeight="1">
      <c r="B108" s="168"/>
      <c r="C108" s="169"/>
      <c r="D108" s="170" t="s">
        <v>117</v>
      </c>
      <c r="E108" s="171"/>
      <c r="F108" s="171"/>
      <c r="G108" s="171"/>
      <c r="H108" s="171"/>
      <c r="I108" s="172"/>
      <c r="J108" s="173">
        <f>J306</f>
        <v>0</v>
      </c>
      <c r="K108" s="169"/>
      <c r="L108" s="174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152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155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5" customHeight="1">
      <c r="A115" s="34"/>
      <c r="B115" s="35"/>
      <c r="C115" s="23" t="s">
        <v>118</v>
      </c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16" t="str">
        <f>E7</f>
        <v>Brno, budova OŘ, Kounicova 26 - Zřízení spisoven (3.PP)</v>
      </c>
      <c r="F118" s="317"/>
      <c r="G118" s="317"/>
      <c r="H118" s="317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98</v>
      </c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68" t="str">
        <f>E9</f>
        <v>02 - ASŘ, Prostory WC</v>
      </c>
      <c r="F120" s="318"/>
      <c r="G120" s="318"/>
      <c r="H120" s="318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F12</f>
        <v>Brno, Kounicova</v>
      </c>
      <c r="G122" s="36"/>
      <c r="H122" s="36"/>
      <c r="I122" s="117" t="s">
        <v>22</v>
      </c>
      <c r="J122" s="66" t="str">
        <f>IF(J12="","",J12)</f>
        <v>25. 3. 2020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E15</f>
        <v>Správa železnic, státní organizace</v>
      </c>
      <c r="G124" s="36"/>
      <c r="H124" s="36"/>
      <c r="I124" s="117" t="s">
        <v>32</v>
      </c>
      <c r="J124" s="32" t="str">
        <f>E21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30</v>
      </c>
      <c r="D125" s="36"/>
      <c r="E125" s="36"/>
      <c r="F125" s="27" t="str">
        <f>IF(E18="","",E18)</f>
        <v>Vyplň údaj</v>
      </c>
      <c r="G125" s="36"/>
      <c r="H125" s="36"/>
      <c r="I125" s="117" t="s">
        <v>35</v>
      </c>
      <c r="J125" s="32" t="str">
        <f>E24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115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75"/>
      <c r="B127" s="176"/>
      <c r="C127" s="177" t="s">
        <v>119</v>
      </c>
      <c r="D127" s="178" t="s">
        <v>62</v>
      </c>
      <c r="E127" s="178" t="s">
        <v>58</v>
      </c>
      <c r="F127" s="178" t="s">
        <v>59</v>
      </c>
      <c r="G127" s="178" t="s">
        <v>120</v>
      </c>
      <c r="H127" s="178" t="s">
        <v>121</v>
      </c>
      <c r="I127" s="179" t="s">
        <v>122</v>
      </c>
      <c r="J127" s="178" t="s">
        <v>102</v>
      </c>
      <c r="K127" s="180" t="s">
        <v>123</v>
      </c>
      <c r="L127" s="181"/>
      <c r="M127" s="75" t="s">
        <v>1</v>
      </c>
      <c r="N127" s="76" t="s">
        <v>41</v>
      </c>
      <c r="O127" s="76" t="s">
        <v>124</v>
      </c>
      <c r="P127" s="76" t="s">
        <v>125</v>
      </c>
      <c r="Q127" s="76" t="s">
        <v>126</v>
      </c>
      <c r="R127" s="76" t="s">
        <v>127</v>
      </c>
      <c r="S127" s="76" t="s">
        <v>128</v>
      </c>
      <c r="T127" s="77" t="s">
        <v>129</v>
      </c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</row>
    <row r="128" spans="1:63" s="2" customFormat="1" ht="22.9" customHeight="1">
      <c r="A128" s="34"/>
      <c r="B128" s="35"/>
      <c r="C128" s="82" t="s">
        <v>130</v>
      </c>
      <c r="D128" s="36"/>
      <c r="E128" s="36"/>
      <c r="F128" s="36"/>
      <c r="G128" s="36"/>
      <c r="H128" s="36"/>
      <c r="I128" s="115"/>
      <c r="J128" s="182">
        <f>BK128</f>
        <v>0</v>
      </c>
      <c r="K128" s="36"/>
      <c r="L128" s="39"/>
      <c r="M128" s="78"/>
      <c r="N128" s="183"/>
      <c r="O128" s="79"/>
      <c r="P128" s="184">
        <f>P129+P230</f>
        <v>0</v>
      </c>
      <c r="Q128" s="79"/>
      <c r="R128" s="184">
        <f>R129+R230</f>
        <v>3.7006986300000007</v>
      </c>
      <c r="S128" s="79"/>
      <c r="T128" s="185">
        <f>T129+T230</f>
        <v>5.8399062800000001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76</v>
      </c>
      <c r="AU128" s="17" t="s">
        <v>104</v>
      </c>
      <c r="BK128" s="186">
        <f>BK129+BK230</f>
        <v>0</v>
      </c>
    </row>
    <row r="129" spans="1:65" s="12" customFormat="1" ht="25.9" customHeight="1">
      <c r="B129" s="187"/>
      <c r="C129" s="188"/>
      <c r="D129" s="189" t="s">
        <v>76</v>
      </c>
      <c r="E129" s="190" t="s">
        <v>131</v>
      </c>
      <c r="F129" s="190" t="s">
        <v>132</v>
      </c>
      <c r="G129" s="188"/>
      <c r="H129" s="188"/>
      <c r="I129" s="191"/>
      <c r="J129" s="192">
        <f>BK129</f>
        <v>0</v>
      </c>
      <c r="K129" s="188"/>
      <c r="L129" s="193"/>
      <c r="M129" s="194"/>
      <c r="N129" s="195"/>
      <c r="O129" s="195"/>
      <c r="P129" s="196">
        <f>P130+P134+P166+P212+P227</f>
        <v>0</v>
      </c>
      <c r="Q129" s="195"/>
      <c r="R129" s="196">
        <f>R130+R134+R166+R212+R227</f>
        <v>3.4816100500000005</v>
      </c>
      <c r="S129" s="195"/>
      <c r="T129" s="197">
        <f>T130+T134+T166+T212+T227</f>
        <v>5.0447930000000003</v>
      </c>
      <c r="AR129" s="198" t="s">
        <v>85</v>
      </c>
      <c r="AT129" s="199" t="s">
        <v>76</v>
      </c>
      <c r="AU129" s="199" t="s">
        <v>77</v>
      </c>
      <c r="AY129" s="198" t="s">
        <v>133</v>
      </c>
      <c r="BK129" s="200">
        <f>BK130+BK134+BK166+BK212+BK227</f>
        <v>0</v>
      </c>
    </row>
    <row r="130" spans="1:65" s="12" customFormat="1" ht="22.9" customHeight="1">
      <c r="B130" s="187"/>
      <c r="C130" s="188"/>
      <c r="D130" s="189" t="s">
        <v>76</v>
      </c>
      <c r="E130" s="201" t="s">
        <v>134</v>
      </c>
      <c r="F130" s="201" t="s">
        <v>135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SUM(P131:P133)</f>
        <v>0</v>
      </c>
      <c r="Q130" s="195"/>
      <c r="R130" s="196">
        <f>SUM(R131:R133)</f>
        <v>0.50692500000000007</v>
      </c>
      <c r="S130" s="195"/>
      <c r="T130" s="197">
        <f>SUM(T131:T133)</f>
        <v>0</v>
      </c>
      <c r="AR130" s="198" t="s">
        <v>85</v>
      </c>
      <c r="AT130" s="199" t="s">
        <v>76</v>
      </c>
      <c r="AU130" s="199" t="s">
        <v>85</v>
      </c>
      <c r="AY130" s="198" t="s">
        <v>133</v>
      </c>
      <c r="BK130" s="200">
        <f>SUM(BK131:BK133)</f>
        <v>0</v>
      </c>
    </row>
    <row r="131" spans="1:65" s="2" customFormat="1" ht="21.75" customHeight="1">
      <c r="A131" s="34"/>
      <c r="B131" s="35"/>
      <c r="C131" s="203" t="s">
        <v>85</v>
      </c>
      <c r="D131" s="203" t="s">
        <v>136</v>
      </c>
      <c r="E131" s="204" t="s">
        <v>724</v>
      </c>
      <c r="F131" s="205" t="s">
        <v>725</v>
      </c>
      <c r="G131" s="206" t="s">
        <v>200</v>
      </c>
      <c r="H131" s="207">
        <v>0.27</v>
      </c>
      <c r="I131" s="208"/>
      <c r="J131" s="209">
        <f>ROUND(I131*H131,2)</f>
        <v>0</v>
      </c>
      <c r="K131" s="205" t="s">
        <v>140</v>
      </c>
      <c r="L131" s="39"/>
      <c r="M131" s="210" t="s">
        <v>1</v>
      </c>
      <c r="N131" s="211" t="s">
        <v>42</v>
      </c>
      <c r="O131" s="71"/>
      <c r="P131" s="212">
        <f>O131*H131</f>
        <v>0</v>
      </c>
      <c r="Q131" s="212">
        <v>1.8774999999999999</v>
      </c>
      <c r="R131" s="212">
        <f>Q131*H131</f>
        <v>0.50692500000000007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141</v>
      </c>
      <c r="AT131" s="214" t="s">
        <v>136</v>
      </c>
      <c r="AU131" s="214" t="s">
        <v>87</v>
      </c>
      <c r="AY131" s="17" t="s">
        <v>133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85</v>
      </c>
      <c r="BK131" s="215">
        <f>ROUND(I131*H131,2)</f>
        <v>0</v>
      </c>
      <c r="BL131" s="17" t="s">
        <v>141</v>
      </c>
      <c r="BM131" s="214" t="s">
        <v>726</v>
      </c>
    </row>
    <row r="132" spans="1:65" s="2" customFormat="1" ht="19.5">
      <c r="A132" s="34"/>
      <c r="B132" s="35"/>
      <c r="C132" s="36"/>
      <c r="D132" s="216" t="s">
        <v>143</v>
      </c>
      <c r="E132" s="36"/>
      <c r="F132" s="217" t="s">
        <v>727</v>
      </c>
      <c r="G132" s="36"/>
      <c r="H132" s="36"/>
      <c r="I132" s="115"/>
      <c r="J132" s="36"/>
      <c r="K132" s="36"/>
      <c r="L132" s="39"/>
      <c r="M132" s="218"/>
      <c r="N132" s="219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143</v>
      </c>
      <c r="AU132" s="17" t="s">
        <v>87</v>
      </c>
    </row>
    <row r="133" spans="1:65" s="13" customFormat="1" ht="11.25">
      <c r="B133" s="220"/>
      <c r="C133" s="221"/>
      <c r="D133" s="216" t="s">
        <v>145</v>
      </c>
      <c r="E133" s="222" t="s">
        <v>1</v>
      </c>
      <c r="F133" s="223" t="s">
        <v>728</v>
      </c>
      <c r="G133" s="221"/>
      <c r="H133" s="224">
        <v>0.27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145</v>
      </c>
      <c r="AU133" s="230" t="s">
        <v>87</v>
      </c>
      <c r="AV133" s="13" t="s">
        <v>87</v>
      </c>
      <c r="AW133" s="13" t="s">
        <v>34</v>
      </c>
      <c r="AX133" s="13" t="s">
        <v>85</v>
      </c>
      <c r="AY133" s="230" t="s">
        <v>133</v>
      </c>
    </row>
    <row r="134" spans="1:65" s="12" customFormat="1" ht="22.9" customHeight="1">
      <c r="B134" s="187"/>
      <c r="C134" s="188"/>
      <c r="D134" s="189" t="s">
        <v>76</v>
      </c>
      <c r="E134" s="201" t="s">
        <v>161</v>
      </c>
      <c r="F134" s="201" t="s">
        <v>162</v>
      </c>
      <c r="G134" s="188"/>
      <c r="H134" s="188"/>
      <c r="I134" s="191"/>
      <c r="J134" s="202">
        <f>BK134</f>
        <v>0</v>
      </c>
      <c r="K134" s="188"/>
      <c r="L134" s="193"/>
      <c r="M134" s="194"/>
      <c r="N134" s="195"/>
      <c r="O134" s="195"/>
      <c r="P134" s="196">
        <f>SUM(P135:P165)</f>
        <v>0</v>
      </c>
      <c r="Q134" s="195"/>
      <c r="R134" s="196">
        <f>SUM(R135:R165)</f>
        <v>2.9712721900000001</v>
      </c>
      <c r="S134" s="195"/>
      <c r="T134" s="197">
        <f>SUM(T135:T165)</f>
        <v>0</v>
      </c>
      <c r="AR134" s="198" t="s">
        <v>85</v>
      </c>
      <c r="AT134" s="199" t="s">
        <v>76</v>
      </c>
      <c r="AU134" s="199" t="s">
        <v>85</v>
      </c>
      <c r="AY134" s="198" t="s">
        <v>133</v>
      </c>
      <c r="BK134" s="200">
        <f>SUM(BK135:BK165)</f>
        <v>0</v>
      </c>
    </row>
    <row r="135" spans="1:65" s="2" customFormat="1" ht="21.75" customHeight="1">
      <c r="A135" s="34"/>
      <c r="B135" s="35"/>
      <c r="C135" s="203" t="s">
        <v>87</v>
      </c>
      <c r="D135" s="203" t="s">
        <v>136</v>
      </c>
      <c r="E135" s="204" t="s">
        <v>163</v>
      </c>
      <c r="F135" s="205" t="s">
        <v>164</v>
      </c>
      <c r="G135" s="206" t="s">
        <v>154</v>
      </c>
      <c r="H135" s="207">
        <v>13.507999999999999</v>
      </c>
      <c r="I135" s="208"/>
      <c r="J135" s="209">
        <f>ROUND(I135*H135,2)</f>
        <v>0</v>
      </c>
      <c r="K135" s="205" t="s">
        <v>140</v>
      </c>
      <c r="L135" s="39"/>
      <c r="M135" s="210" t="s">
        <v>1</v>
      </c>
      <c r="N135" s="211" t="s">
        <v>42</v>
      </c>
      <c r="O135" s="71"/>
      <c r="P135" s="212">
        <f>O135*H135</f>
        <v>0</v>
      </c>
      <c r="Q135" s="212">
        <v>2.5999999999999998E-4</v>
      </c>
      <c r="R135" s="212">
        <f>Q135*H135</f>
        <v>3.5120799999999995E-3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141</v>
      </c>
      <c r="AT135" s="214" t="s">
        <v>136</v>
      </c>
      <c r="AU135" s="214" t="s">
        <v>87</v>
      </c>
      <c r="AY135" s="17" t="s">
        <v>133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85</v>
      </c>
      <c r="BK135" s="215">
        <f>ROUND(I135*H135,2)</f>
        <v>0</v>
      </c>
      <c r="BL135" s="17" t="s">
        <v>141</v>
      </c>
      <c r="BM135" s="214" t="s">
        <v>729</v>
      </c>
    </row>
    <row r="136" spans="1:65" s="2" customFormat="1" ht="19.5">
      <c r="A136" s="34"/>
      <c r="B136" s="35"/>
      <c r="C136" s="36"/>
      <c r="D136" s="216" t="s">
        <v>143</v>
      </c>
      <c r="E136" s="36"/>
      <c r="F136" s="217" t="s">
        <v>166</v>
      </c>
      <c r="G136" s="36"/>
      <c r="H136" s="36"/>
      <c r="I136" s="115"/>
      <c r="J136" s="36"/>
      <c r="K136" s="36"/>
      <c r="L136" s="39"/>
      <c r="M136" s="218"/>
      <c r="N136" s="219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143</v>
      </c>
      <c r="AU136" s="17" t="s">
        <v>87</v>
      </c>
    </row>
    <row r="137" spans="1:65" s="13" customFormat="1" ht="11.25">
      <c r="B137" s="220"/>
      <c r="C137" s="221"/>
      <c r="D137" s="216" t="s">
        <v>145</v>
      </c>
      <c r="E137" s="222" t="s">
        <v>1</v>
      </c>
      <c r="F137" s="223" t="s">
        <v>730</v>
      </c>
      <c r="G137" s="221"/>
      <c r="H137" s="224">
        <v>13.507999999999999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145</v>
      </c>
      <c r="AU137" s="230" t="s">
        <v>87</v>
      </c>
      <c r="AV137" s="13" t="s">
        <v>87</v>
      </c>
      <c r="AW137" s="13" t="s">
        <v>34</v>
      </c>
      <c r="AX137" s="13" t="s">
        <v>85</v>
      </c>
      <c r="AY137" s="230" t="s">
        <v>133</v>
      </c>
    </row>
    <row r="138" spans="1:65" s="2" customFormat="1" ht="21.75" customHeight="1">
      <c r="A138" s="34"/>
      <c r="B138" s="35"/>
      <c r="C138" s="203" t="s">
        <v>134</v>
      </c>
      <c r="D138" s="203" t="s">
        <v>136</v>
      </c>
      <c r="E138" s="204" t="s">
        <v>169</v>
      </c>
      <c r="F138" s="205" t="s">
        <v>170</v>
      </c>
      <c r="G138" s="206" t="s">
        <v>154</v>
      </c>
      <c r="H138" s="207">
        <v>13.507999999999999</v>
      </c>
      <c r="I138" s="208"/>
      <c r="J138" s="209">
        <f>ROUND(I138*H138,2)</f>
        <v>0</v>
      </c>
      <c r="K138" s="205" t="s">
        <v>140</v>
      </c>
      <c r="L138" s="39"/>
      <c r="M138" s="210" t="s">
        <v>1</v>
      </c>
      <c r="N138" s="211" t="s">
        <v>42</v>
      </c>
      <c r="O138" s="71"/>
      <c r="P138" s="212">
        <f>O138*H138</f>
        <v>0</v>
      </c>
      <c r="Q138" s="212">
        <v>3.0000000000000001E-3</v>
      </c>
      <c r="R138" s="212">
        <f>Q138*H138</f>
        <v>4.0523999999999998E-2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141</v>
      </c>
      <c r="AT138" s="214" t="s">
        <v>136</v>
      </c>
      <c r="AU138" s="214" t="s">
        <v>87</v>
      </c>
      <c r="AY138" s="17" t="s">
        <v>133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85</v>
      </c>
      <c r="BK138" s="215">
        <f>ROUND(I138*H138,2)</f>
        <v>0</v>
      </c>
      <c r="BL138" s="17" t="s">
        <v>141</v>
      </c>
      <c r="BM138" s="214" t="s">
        <v>731</v>
      </c>
    </row>
    <row r="139" spans="1:65" s="2" customFormat="1" ht="19.5">
      <c r="A139" s="34"/>
      <c r="B139" s="35"/>
      <c r="C139" s="36"/>
      <c r="D139" s="216" t="s">
        <v>143</v>
      </c>
      <c r="E139" s="36"/>
      <c r="F139" s="217" t="s">
        <v>172</v>
      </c>
      <c r="G139" s="36"/>
      <c r="H139" s="36"/>
      <c r="I139" s="115"/>
      <c r="J139" s="36"/>
      <c r="K139" s="36"/>
      <c r="L139" s="39"/>
      <c r="M139" s="218"/>
      <c r="N139" s="219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143</v>
      </c>
      <c r="AU139" s="17" t="s">
        <v>87</v>
      </c>
    </row>
    <row r="140" spans="1:65" s="13" customFormat="1" ht="11.25">
      <c r="B140" s="220"/>
      <c r="C140" s="221"/>
      <c r="D140" s="216" t="s">
        <v>145</v>
      </c>
      <c r="E140" s="222" t="s">
        <v>1</v>
      </c>
      <c r="F140" s="223" t="s">
        <v>732</v>
      </c>
      <c r="G140" s="221"/>
      <c r="H140" s="224">
        <v>13.507999999999999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145</v>
      </c>
      <c r="AU140" s="230" t="s">
        <v>87</v>
      </c>
      <c r="AV140" s="13" t="s">
        <v>87</v>
      </c>
      <c r="AW140" s="13" t="s">
        <v>34</v>
      </c>
      <c r="AX140" s="13" t="s">
        <v>85</v>
      </c>
      <c r="AY140" s="230" t="s">
        <v>133</v>
      </c>
    </row>
    <row r="141" spans="1:65" s="2" customFormat="1" ht="21.75" customHeight="1">
      <c r="A141" s="34"/>
      <c r="B141" s="35"/>
      <c r="C141" s="203" t="s">
        <v>141</v>
      </c>
      <c r="D141" s="203" t="s">
        <v>136</v>
      </c>
      <c r="E141" s="204" t="s">
        <v>174</v>
      </c>
      <c r="F141" s="205" t="s">
        <v>175</v>
      </c>
      <c r="G141" s="206" t="s">
        <v>154</v>
      </c>
      <c r="H141" s="207">
        <v>12.212</v>
      </c>
      <c r="I141" s="208"/>
      <c r="J141" s="209">
        <f>ROUND(I141*H141,2)</f>
        <v>0</v>
      </c>
      <c r="K141" s="205" t="s">
        <v>140</v>
      </c>
      <c r="L141" s="39"/>
      <c r="M141" s="210" t="s">
        <v>1</v>
      </c>
      <c r="N141" s="211" t="s">
        <v>42</v>
      </c>
      <c r="O141" s="71"/>
      <c r="P141" s="212">
        <f>O141*H141</f>
        <v>0</v>
      </c>
      <c r="Q141" s="212">
        <v>5.1000000000000004E-3</v>
      </c>
      <c r="R141" s="212">
        <f>Q141*H141</f>
        <v>6.2281200000000002E-2</v>
      </c>
      <c r="S141" s="212">
        <v>0</v>
      </c>
      <c r="T141" s="21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141</v>
      </c>
      <c r="AT141" s="214" t="s">
        <v>136</v>
      </c>
      <c r="AU141" s="214" t="s">
        <v>87</v>
      </c>
      <c r="AY141" s="17" t="s">
        <v>133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85</v>
      </c>
      <c r="BK141" s="215">
        <f>ROUND(I141*H141,2)</f>
        <v>0</v>
      </c>
      <c r="BL141" s="17" t="s">
        <v>141</v>
      </c>
      <c r="BM141" s="214" t="s">
        <v>733</v>
      </c>
    </row>
    <row r="142" spans="1:65" s="2" customFormat="1" ht="19.5">
      <c r="A142" s="34"/>
      <c r="B142" s="35"/>
      <c r="C142" s="36"/>
      <c r="D142" s="216" t="s">
        <v>143</v>
      </c>
      <c r="E142" s="36"/>
      <c r="F142" s="217" t="s">
        <v>177</v>
      </c>
      <c r="G142" s="36"/>
      <c r="H142" s="36"/>
      <c r="I142" s="115"/>
      <c r="J142" s="36"/>
      <c r="K142" s="36"/>
      <c r="L142" s="39"/>
      <c r="M142" s="218"/>
      <c r="N142" s="21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143</v>
      </c>
      <c r="AU142" s="17" t="s">
        <v>87</v>
      </c>
    </row>
    <row r="143" spans="1:65" s="13" customFormat="1" ht="11.25">
      <c r="B143" s="220"/>
      <c r="C143" s="221"/>
      <c r="D143" s="216" t="s">
        <v>145</v>
      </c>
      <c r="E143" s="222" t="s">
        <v>1</v>
      </c>
      <c r="F143" s="223" t="s">
        <v>734</v>
      </c>
      <c r="G143" s="221"/>
      <c r="H143" s="224">
        <v>12.212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145</v>
      </c>
      <c r="AU143" s="230" t="s">
        <v>87</v>
      </c>
      <c r="AV143" s="13" t="s">
        <v>87</v>
      </c>
      <c r="AW143" s="13" t="s">
        <v>34</v>
      </c>
      <c r="AX143" s="13" t="s">
        <v>85</v>
      </c>
      <c r="AY143" s="230" t="s">
        <v>133</v>
      </c>
    </row>
    <row r="144" spans="1:65" s="2" customFormat="1" ht="21.75" customHeight="1">
      <c r="A144" s="34"/>
      <c r="B144" s="35"/>
      <c r="C144" s="203" t="s">
        <v>168</v>
      </c>
      <c r="D144" s="203" t="s">
        <v>136</v>
      </c>
      <c r="E144" s="204" t="s">
        <v>735</v>
      </c>
      <c r="F144" s="205" t="s">
        <v>736</v>
      </c>
      <c r="G144" s="206" t="s">
        <v>154</v>
      </c>
      <c r="H144" s="207">
        <v>1.296</v>
      </c>
      <c r="I144" s="208"/>
      <c r="J144" s="209">
        <f>ROUND(I144*H144,2)</f>
        <v>0</v>
      </c>
      <c r="K144" s="205" t="s">
        <v>140</v>
      </c>
      <c r="L144" s="39"/>
      <c r="M144" s="210" t="s">
        <v>1</v>
      </c>
      <c r="N144" s="211" t="s">
        <v>42</v>
      </c>
      <c r="O144" s="71"/>
      <c r="P144" s="212">
        <f>O144*H144</f>
        <v>0</v>
      </c>
      <c r="Q144" s="212">
        <v>2.8199999999999999E-2</v>
      </c>
      <c r="R144" s="212">
        <f>Q144*H144</f>
        <v>3.6547200000000002E-2</v>
      </c>
      <c r="S144" s="212">
        <v>0</v>
      </c>
      <c r="T144" s="21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141</v>
      </c>
      <c r="AT144" s="214" t="s">
        <v>136</v>
      </c>
      <c r="AU144" s="214" t="s">
        <v>87</v>
      </c>
      <c r="AY144" s="17" t="s">
        <v>133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7" t="s">
        <v>85</v>
      </c>
      <c r="BK144" s="215">
        <f>ROUND(I144*H144,2)</f>
        <v>0</v>
      </c>
      <c r="BL144" s="17" t="s">
        <v>141</v>
      </c>
      <c r="BM144" s="214" t="s">
        <v>737</v>
      </c>
    </row>
    <row r="145" spans="1:65" s="2" customFormat="1" ht="19.5">
      <c r="A145" s="34"/>
      <c r="B145" s="35"/>
      <c r="C145" s="36"/>
      <c r="D145" s="216" t="s">
        <v>143</v>
      </c>
      <c r="E145" s="36"/>
      <c r="F145" s="217" t="s">
        <v>738</v>
      </c>
      <c r="G145" s="36"/>
      <c r="H145" s="36"/>
      <c r="I145" s="115"/>
      <c r="J145" s="36"/>
      <c r="K145" s="36"/>
      <c r="L145" s="39"/>
      <c r="M145" s="218"/>
      <c r="N145" s="21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143</v>
      </c>
      <c r="AU145" s="17" t="s">
        <v>87</v>
      </c>
    </row>
    <row r="146" spans="1:65" s="13" customFormat="1" ht="11.25">
      <c r="B146" s="220"/>
      <c r="C146" s="221"/>
      <c r="D146" s="216" t="s">
        <v>145</v>
      </c>
      <c r="E146" s="222" t="s">
        <v>1</v>
      </c>
      <c r="F146" s="223" t="s">
        <v>739</v>
      </c>
      <c r="G146" s="221"/>
      <c r="H146" s="224">
        <v>1.296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145</v>
      </c>
      <c r="AU146" s="230" t="s">
        <v>87</v>
      </c>
      <c r="AV146" s="13" t="s">
        <v>87</v>
      </c>
      <c r="AW146" s="13" t="s">
        <v>34</v>
      </c>
      <c r="AX146" s="13" t="s">
        <v>85</v>
      </c>
      <c r="AY146" s="230" t="s">
        <v>133</v>
      </c>
    </row>
    <row r="147" spans="1:65" s="2" customFormat="1" ht="21.75" customHeight="1">
      <c r="A147" s="34"/>
      <c r="B147" s="35"/>
      <c r="C147" s="203" t="s">
        <v>161</v>
      </c>
      <c r="D147" s="203" t="s">
        <v>136</v>
      </c>
      <c r="E147" s="204" t="s">
        <v>180</v>
      </c>
      <c r="F147" s="205" t="s">
        <v>181</v>
      </c>
      <c r="G147" s="206" t="s">
        <v>154</v>
      </c>
      <c r="H147" s="207">
        <v>59.988</v>
      </c>
      <c r="I147" s="208"/>
      <c r="J147" s="209">
        <f>ROUND(I147*H147,2)</f>
        <v>0</v>
      </c>
      <c r="K147" s="205" t="s">
        <v>140</v>
      </c>
      <c r="L147" s="39"/>
      <c r="M147" s="210" t="s">
        <v>1</v>
      </c>
      <c r="N147" s="211" t="s">
        <v>42</v>
      </c>
      <c r="O147" s="71"/>
      <c r="P147" s="212">
        <f>O147*H147</f>
        <v>0</v>
      </c>
      <c r="Q147" s="212">
        <v>7.3499999999999998E-3</v>
      </c>
      <c r="R147" s="212">
        <f>Q147*H147</f>
        <v>0.44091179999999996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141</v>
      </c>
      <c r="AT147" s="214" t="s">
        <v>136</v>
      </c>
      <c r="AU147" s="214" t="s">
        <v>87</v>
      </c>
      <c r="AY147" s="17" t="s">
        <v>133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85</v>
      </c>
      <c r="BK147" s="215">
        <f>ROUND(I147*H147,2)</f>
        <v>0</v>
      </c>
      <c r="BL147" s="17" t="s">
        <v>141</v>
      </c>
      <c r="BM147" s="214" t="s">
        <v>740</v>
      </c>
    </row>
    <row r="148" spans="1:65" s="2" customFormat="1" ht="19.5">
      <c r="A148" s="34"/>
      <c r="B148" s="35"/>
      <c r="C148" s="36"/>
      <c r="D148" s="216" t="s">
        <v>143</v>
      </c>
      <c r="E148" s="36"/>
      <c r="F148" s="217" t="s">
        <v>183</v>
      </c>
      <c r="G148" s="36"/>
      <c r="H148" s="36"/>
      <c r="I148" s="115"/>
      <c r="J148" s="36"/>
      <c r="K148" s="36"/>
      <c r="L148" s="39"/>
      <c r="M148" s="218"/>
      <c r="N148" s="219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143</v>
      </c>
      <c r="AU148" s="17" t="s">
        <v>87</v>
      </c>
    </row>
    <row r="149" spans="1:65" s="13" customFormat="1" ht="11.25">
      <c r="B149" s="220"/>
      <c r="C149" s="221"/>
      <c r="D149" s="216" t="s">
        <v>145</v>
      </c>
      <c r="E149" s="222" t="s">
        <v>1</v>
      </c>
      <c r="F149" s="223" t="s">
        <v>741</v>
      </c>
      <c r="G149" s="221"/>
      <c r="H149" s="224">
        <v>12.622999999999999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145</v>
      </c>
      <c r="AU149" s="230" t="s">
        <v>87</v>
      </c>
      <c r="AV149" s="13" t="s">
        <v>87</v>
      </c>
      <c r="AW149" s="13" t="s">
        <v>34</v>
      </c>
      <c r="AX149" s="13" t="s">
        <v>77</v>
      </c>
      <c r="AY149" s="230" t="s">
        <v>133</v>
      </c>
    </row>
    <row r="150" spans="1:65" s="13" customFormat="1" ht="11.25">
      <c r="B150" s="220"/>
      <c r="C150" s="221"/>
      <c r="D150" s="216" t="s">
        <v>145</v>
      </c>
      <c r="E150" s="222" t="s">
        <v>1</v>
      </c>
      <c r="F150" s="223" t="s">
        <v>742</v>
      </c>
      <c r="G150" s="221"/>
      <c r="H150" s="224">
        <v>1.2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145</v>
      </c>
      <c r="AU150" s="230" t="s">
        <v>87</v>
      </c>
      <c r="AV150" s="13" t="s">
        <v>87</v>
      </c>
      <c r="AW150" s="13" t="s">
        <v>34</v>
      </c>
      <c r="AX150" s="13" t="s">
        <v>77</v>
      </c>
      <c r="AY150" s="230" t="s">
        <v>133</v>
      </c>
    </row>
    <row r="151" spans="1:65" s="13" customFormat="1" ht="11.25">
      <c r="B151" s="220"/>
      <c r="C151" s="221"/>
      <c r="D151" s="216" t="s">
        <v>145</v>
      </c>
      <c r="E151" s="222" t="s">
        <v>1</v>
      </c>
      <c r="F151" s="223" t="s">
        <v>743</v>
      </c>
      <c r="G151" s="221"/>
      <c r="H151" s="224">
        <v>46.164999999999999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145</v>
      </c>
      <c r="AU151" s="230" t="s">
        <v>87</v>
      </c>
      <c r="AV151" s="13" t="s">
        <v>87</v>
      </c>
      <c r="AW151" s="13" t="s">
        <v>34</v>
      </c>
      <c r="AX151" s="13" t="s">
        <v>77</v>
      </c>
      <c r="AY151" s="230" t="s">
        <v>133</v>
      </c>
    </row>
    <row r="152" spans="1:65" s="14" customFormat="1" ht="11.25">
      <c r="B152" s="241"/>
      <c r="C152" s="242"/>
      <c r="D152" s="216" t="s">
        <v>145</v>
      </c>
      <c r="E152" s="243" t="s">
        <v>1</v>
      </c>
      <c r="F152" s="244" t="s">
        <v>160</v>
      </c>
      <c r="G152" s="242"/>
      <c r="H152" s="245">
        <v>59.988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AT152" s="251" t="s">
        <v>145</v>
      </c>
      <c r="AU152" s="251" t="s">
        <v>87</v>
      </c>
      <c r="AV152" s="14" t="s">
        <v>141</v>
      </c>
      <c r="AW152" s="14" t="s">
        <v>34</v>
      </c>
      <c r="AX152" s="14" t="s">
        <v>85</v>
      </c>
      <c r="AY152" s="251" t="s">
        <v>133</v>
      </c>
    </row>
    <row r="153" spans="1:65" s="2" customFormat="1" ht="21.75" customHeight="1">
      <c r="A153" s="34"/>
      <c r="B153" s="35"/>
      <c r="C153" s="203" t="s">
        <v>179</v>
      </c>
      <c r="D153" s="203" t="s">
        <v>136</v>
      </c>
      <c r="E153" s="204" t="s">
        <v>192</v>
      </c>
      <c r="F153" s="205" t="s">
        <v>193</v>
      </c>
      <c r="G153" s="206" t="s">
        <v>154</v>
      </c>
      <c r="H153" s="207">
        <v>59.988</v>
      </c>
      <c r="I153" s="208"/>
      <c r="J153" s="209">
        <f>ROUND(I153*H153,2)</f>
        <v>0</v>
      </c>
      <c r="K153" s="205" t="s">
        <v>140</v>
      </c>
      <c r="L153" s="39"/>
      <c r="M153" s="210" t="s">
        <v>1</v>
      </c>
      <c r="N153" s="211" t="s">
        <v>42</v>
      </c>
      <c r="O153" s="71"/>
      <c r="P153" s="212">
        <f>O153*H153</f>
        <v>0</v>
      </c>
      <c r="Q153" s="212">
        <v>3.4500000000000003E-2</v>
      </c>
      <c r="R153" s="212">
        <f>Q153*H153</f>
        <v>2.0695860000000001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141</v>
      </c>
      <c r="AT153" s="214" t="s">
        <v>136</v>
      </c>
      <c r="AU153" s="214" t="s">
        <v>87</v>
      </c>
      <c r="AY153" s="17" t="s">
        <v>133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85</v>
      </c>
      <c r="BK153" s="215">
        <f>ROUND(I153*H153,2)</f>
        <v>0</v>
      </c>
      <c r="BL153" s="17" t="s">
        <v>141</v>
      </c>
      <c r="BM153" s="214" t="s">
        <v>744</v>
      </c>
    </row>
    <row r="154" spans="1:65" s="2" customFormat="1" ht="29.25">
      <c r="A154" s="34"/>
      <c r="B154" s="35"/>
      <c r="C154" s="36"/>
      <c r="D154" s="216" t="s">
        <v>143</v>
      </c>
      <c r="E154" s="36"/>
      <c r="F154" s="217" t="s">
        <v>195</v>
      </c>
      <c r="G154" s="36"/>
      <c r="H154" s="36"/>
      <c r="I154" s="115"/>
      <c r="J154" s="36"/>
      <c r="K154" s="36"/>
      <c r="L154" s="39"/>
      <c r="M154" s="218"/>
      <c r="N154" s="219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143</v>
      </c>
      <c r="AU154" s="17" t="s">
        <v>87</v>
      </c>
    </row>
    <row r="155" spans="1:65" s="13" customFormat="1" ht="11.25">
      <c r="B155" s="220"/>
      <c r="C155" s="221"/>
      <c r="D155" s="216" t="s">
        <v>145</v>
      </c>
      <c r="E155" s="222" t="s">
        <v>1</v>
      </c>
      <c r="F155" s="223" t="s">
        <v>745</v>
      </c>
      <c r="G155" s="221"/>
      <c r="H155" s="224">
        <v>59.988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145</v>
      </c>
      <c r="AU155" s="230" t="s">
        <v>87</v>
      </c>
      <c r="AV155" s="13" t="s">
        <v>87</v>
      </c>
      <c r="AW155" s="13" t="s">
        <v>34</v>
      </c>
      <c r="AX155" s="13" t="s">
        <v>85</v>
      </c>
      <c r="AY155" s="230" t="s">
        <v>133</v>
      </c>
    </row>
    <row r="156" spans="1:65" s="2" customFormat="1" ht="21.75" customHeight="1">
      <c r="A156" s="34"/>
      <c r="B156" s="35"/>
      <c r="C156" s="203" t="s">
        <v>150</v>
      </c>
      <c r="D156" s="203" t="s">
        <v>136</v>
      </c>
      <c r="E156" s="204" t="s">
        <v>746</v>
      </c>
      <c r="F156" s="205" t="s">
        <v>747</v>
      </c>
      <c r="G156" s="206" t="s">
        <v>200</v>
      </c>
      <c r="H156" s="207">
        <v>7.9000000000000001E-2</v>
      </c>
      <c r="I156" s="208"/>
      <c r="J156" s="209">
        <f>ROUND(I156*H156,2)</f>
        <v>0</v>
      </c>
      <c r="K156" s="205" t="s">
        <v>140</v>
      </c>
      <c r="L156" s="39"/>
      <c r="M156" s="210" t="s">
        <v>1</v>
      </c>
      <c r="N156" s="211" t="s">
        <v>42</v>
      </c>
      <c r="O156" s="71"/>
      <c r="P156" s="212">
        <f>O156*H156</f>
        <v>0</v>
      </c>
      <c r="Q156" s="212">
        <v>2.45329</v>
      </c>
      <c r="R156" s="212">
        <f>Q156*H156</f>
        <v>0.19380991</v>
      </c>
      <c r="S156" s="212">
        <v>0</v>
      </c>
      <c r="T156" s="21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141</v>
      </c>
      <c r="AT156" s="214" t="s">
        <v>136</v>
      </c>
      <c r="AU156" s="214" t="s">
        <v>87</v>
      </c>
      <c r="AY156" s="17" t="s">
        <v>133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7" t="s">
        <v>85</v>
      </c>
      <c r="BK156" s="215">
        <f>ROUND(I156*H156,2)</f>
        <v>0</v>
      </c>
      <c r="BL156" s="17" t="s">
        <v>141</v>
      </c>
      <c r="BM156" s="214" t="s">
        <v>748</v>
      </c>
    </row>
    <row r="157" spans="1:65" s="2" customFormat="1" ht="19.5">
      <c r="A157" s="34"/>
      <c r="B157" s="35"/>
      <c r="C157" s="36"/>
      <c r="D157" s="216" t="s">
        <v>143</v>
      </c>
      <c r="E157" s="36"/>
      <c r="F157" s="217" t="s">
        <v>749</v>
      </c>
      <c r="G157" s="36"/>
      <c r="H157" s="36"/>
      <c r="I157" s="115"/>
      <c r="J157" s="36"/>
      <c r="K157" s="36"/>
      <c r="L157" s="39"/>
      <c r="M157" s="218"/>
      <c r="N157" s="21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143</v>
      </c>
      <c r="AU157" s="17" t="s">
        <v>87</v>
      </c>
    </row>
    <row r="158" spans="1:65" s="13" customFormat="1" ht="11.25">
      <c r="B158" s="220"/>
      <c r="C158" s="221"/>
      <c r="D158" s="216" t="s">
        <v>145</v>
      </c>
      <c r="E158" s="222" t="s">
        <v>1</v>
      </c>
      <c r="F158" s="223" t="s">
        <v>750</v>
      </c>
      <c r="G158" s="221"/>
      <c r="H158" s="224">
        <v>7.9000000000000001E-2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145</v>
      </c>
      <c r="AU158" s="230" t="s">
        <v>87</v>
      </c>
      <c r="AV158" s="13" t="s">
        <v>87</v>
      </c>
      <c r="AW158" s="13" t="s">
        <v>34</v>
      </c>
      <c r="AX158" s="13" t="s">
        <v>85</v>
      </c>
      <c r="AY158" s="230" t="s">
        <v>133</v>
      </c>
    </row>
    <row r="159" spans="1:65" s="2" customFormat="1" ht="16.5" customHeight="1">
      <c r="A159" s="34"/>
      <c r="B159" s="35"/>
      <c r="C159" s="203" t="s">
        <v>191</v>
      </c>
      <c r="D159" s="203" t="s">
        <v>136</v>
      </c>
      <c r="E159" s="204" t="s">
        <v>751</v>
      </c>
      <c r="F159" s="205" t="s">
        <v>752</v>
      </c>
      <c r="G159" s="206" t="s">
        <v>139</v>
      </c>
      <c r="H159" s="207">
        <v>2</v>
      </c>
      <c r="I159" s="208"/>
      <c r="J159" s="209">
        <f>ROUND(I159*H159,2)</f>
        <v>0</v>
      </c>
      <c r="K159" s="205" t="s">
        <v>140</v>
      </c>
      <c r="L159" s="39"/>
      <c r="M159" s="210" t="s">
        <v>1</v>
      </c>
      <c r="N159" s="211" t="s">
        <v>42</v>
      </c>
      <c r="O159" s="71"/>
      <c r="P159" s="212">
        <f>O159*H159</f>
        <v>0</v>
      </c>
      <c r="Q159" s="212">
        <v>4.684E-2</v>
      </c>
      <c r="R159" s="212">
        <f>Q159*H159</f>
        <v>9.3679999999999999E-2</v>
      </c>
      <c r="S159" s="212">
        <v>0</v>
      </c>
      <c r="T159" s="21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141</v>
      </c>
      <c r="AT159" s="214" t="s">
        <v>136</v>
      </c>
      <c r="AU159" s="214" t="s">
        <v>87</v>
      </c>
      <c r="AY159" s="17" t="s">
        <v>133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85</v>
      </c>
      <c r="BK159" s="215">
        <f>ROUND(I159*H159,2)</f>
        <v>0</v>
      </c>
      <c r="BL159" s="17" t="s">
        <v>141</v>
      </c>
      <c r="BM159" s="214" t="s">
        <v>753</v>
      </c>
    </row>
    <row r="160" spans="1:65" s="2" customFormat="1" ht="19.5">
      <c r="A160" s="34"/>
      <c r="B160" s="35"/>
      <c r="C160" s="36"/>
      <c r="D160" s="216" t="s">
        <v>143</v>
      </c>
      <c r="E160" s="36"/>
      <c r="F160" s="217" t="s">
        <v>754</v>
      </c>
      <c r="G160" s="36"/>
      <c r="H160" s="36"/>
      <c r="I160" s="115"/>
      <c r="J160" s="36"/>
      <c r="K160" s="36"/>
      <c r="L160" s="39"/>
      <c r="M160" s="218"/>
      <c r="N160" s="219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143</v>
      </c>
      <c r="AU160" s="17" t="s">
        <v>87</v>
      </c>
    </row>
    <row r="161" spans="1:65" s="13" customFormat="1" ht="11.25">
      <c r="B161" s="220"/>
      <c r="C161" s="221"/>
      <c r="D161" s="216" t="s">
        <v>145</v>
      </c>
      <c r="E161" s="222" t="s">
        <v>1</v>
      </c>
      <c r="F161" s="223" t="s">
        <v>755</v>
      </c>
      <c r="G161" s="221"/>
      <c r="H161" s="224">
        <v>1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145</v>
      </c>
      <c r="AU161" s="230" t="s">
        <v>87</v>
      </c>
      <c r="AV161" s="13" t="s">
        <v>87</v>
      </c>
      <c r="AW161" s="13" t="s">
        <v>34</v>
      </c>
      <c r="AX161" s="13" t="s">
        <v>77</v>
      </c>
      <c r="AY161" s="230" t="s">
        <v>133</v>
      </c>
    </row>
    <row r="162" spans="1:65" s="13" customFormat="1" ht="11.25">
      <c r="B162" s="220"/>
      <c r="C162" s="221"/>
      <c r="D162" s="216" t="s">
        <v>145</v>
      </c>
      <c r="E162" s="222" t="s">
        <v>1</v>
      </c>
      <c r="F162" s="223" t="s">
        <v>756</v>
      </c>
      <c r="G162" s="221"/>
      <c r="H162" s="224">
        <v>1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145</v>
      </c>
      <c r="AU162" s="230" t="s">
        <v>87</v>
      </c>
      <c r="AV162" s="13" t="s">
        <v>87</v>
      </c>
      <c r="AW162" s="13" t="s">
        <v>34</v>
      </c>
      <c r="AX162" s="13" t="s">
        <v>77</v>
      </c>
      <c r="AY162" s="230" t="s">
        <v>133</v>
      </c>
    </row>
    <row r="163" spans="1:65" s="14" customFormat="1" ht="11.25">
      <c r="B163" s="241"/>
      <c r="C163" s="242"/>
      <c r="D163" s="216" t="s">
        <v>145</v>
      </c>
      <c r="E163" s="243" t="s">
        <v>1</v>
      </c>
      <c r="F163" s="244" t="s">
        <v>160</v>
      </c>
      <c r="G163" s="242"/>
      <c r="H163" s="245">
        <v>2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AT163" s="251" t="s">
        <v>145</v>
      </c>
      <c r="AU163" s="251" t="s">
        <v>87</v>
      </c>
      <c r="AV163" s="14" t="s">
        <v>141</v>
      </c>
      <c r="AW163" s="14" t="s">
        <v>34</v>
      </c>
      <c r="AX163" s="14" t="s">
        <v>85</v>
      </c>
      <c r="AY163" s="251" t="s">
        <v>133</v>
      </c>
    </row>
    <row r="164" spans="1:65" s="2" customFormat="1" ht="21.75" customHeight="1">
      <c r="A164" s="34"/>
      <c r="B164" s="35"/>
      <c r="C164" s="231" t="s">
        <v>197</v>
      </c>
      <c r="D164" s="231" t="s">
        <v>147</v>
      </c>
      <c r="E164" s="232" t="s">
        <v>757</v>
      </c>
      <c r="F164" s="233" t="s">
        <v>758</v>
      </c>
      <c r="G164" s="234" t="s">
        <v>139</v>
      </c>
      <c r="H164" s="235">
        <v>2</v>
      </c>
      <c r="I164" s="236"/>
      <c r="J164" s="237">
        <f>ROUND(I164*H164,2)</f>
        <v>0</v>
      </c>
      <c r="K164" s="233" t="s">
        <v>140</v>
      </c>
      <c r="L164" s="238"/>
      <c r="M164" s="239" t="s">
        <v>1</v>
      </c>
      <c r="N164" s="240" t="s">
        <v>42</v>
      </c>
      <c r="O164" s="71"/>
      <c r="P164" s="212">
        <f>O164*H164</f>
        <v>0</v>
      </c>
      <c r="Q164" s="212">
        <v>1.521E-2</v>
      </c>
      <c r="R164" s="212">
        <f>Q164*H164</f>
        <v>3.0419999999999999E-2</v>
      </c>
      <c r="S164" s="212">
        <v>0</v>
      </c>
      <c r="T164" s="21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150</v>
      </c>
      <c r="AT164" s="214" t="s">
        <v>147</v>
      </c>
      <c r="AU164" s="214" t="s">
        <v>87</v>
      </c>
      <c r="AY164" s="17" t="s">
        <v>133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85</v>
      </c>
      <c r="BK164" s="215">
        <f>ROUND(I164*H164,2)</f>
        <v>0</v>
      </c>
      <c r="BL164" s="17" t="s">
        <v>141</v>
      </c>
      <c r="BM164" s="214" t="s">
        <v>759</v>
      </c>
    </row>
    <row r="165" spans="1:65" s="2" customFormat="1" ht="11.25">
      <c r="A165" s="34"/>
      <c r="B165" s="35"/>
      <c r="C165" s="36"/>
      <c r="D165" s="216" t="s">
        <v>143</v>
      </c>
      <c r="E165" s="36"/>
      <c r="F165" s="217" t="s">
        <v>758</v>
      </c>
      <c r="G165" s="36"/>
      <c r="H165" s="36"/>
      <c r="I165" s="115"/>
      <c r="J165" s="36"/>
      <c r="K165" s="36"/>
      <c r="L165" s="39"/>
      <c r="M165" s="218"/>
      <c r="N165" s="219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143</v>
      </c>
      <c r="AU165" s="17" t="s">
        <v>87</v>
      </c>
    </row>
    <row r="166" spans="1:65" s="12" customFormat="1" ht="22.9" customHeight="1">
      <c r="B166" s="187"/>
      <c r="C166" s="188"/>
      <c r="D166" s="189" t="s">
        <v>76</v>
      </c>
      <c r="E166" s="201" t="s">
        <v>191</v>
      </c>
      <c r="F166" s="201" t="s">
        <v>303</v>
      </c>
      <c r="G166" s="188"/>
      <c r="H166" s="188"/>
      <c r="I166" s="191"/>
      <c r="J166" s="202">
        <f>BK166</f>
        <v>0</v>
      </c>
      <c r="K166" s="188"/>
      <c r="L166" s="193"/>
      <c r="M166" s="194"/>
      <c r="N166" s="195"/>
      <c r="O166" s="195"/>
      <c r="P166" s="196">
        <f>SUM(P167:P211)</f>
        <v>0</v>
      </c>
      <c r="Q166" s="195"/>
      <c r="R166" s="196">
        <f>SUM(R167:R211)</f>
        <v>3.4128600000000002E-3</v>
      </c>
      <c r="S166" s="195"/>
      <c r="T166" s="197">
        <f>SUM(T167:T211)</f>
        <v>5.0447930000000003</v>
      </c>
      <c r="AR166" s="198" t="s">
        <v>85</v>
      </c>
      <c r="AT166" s="199" t="s">
        <v>76</v>
      </c>
      <c r="AU166" s="199" t="s">
        <v>85</v>
      </c>
      <c r="AY166" s="198" t="s">
        <v>133</v>
      </c>
      <c r="BK166" s="200">
        <f>SUM(BK167:BK211)</f>
        <v>0</v>
      </c>
    </row>
    <row r="167" spans="1:65" s="2" customFormat="1" ht="21.75" customHeight="1">
      <c r="A167" s="34"/>
      <c r="B167" s="35"/>
      <c r="C167" s="203" t="s">
        <v>209</v>
      </c>
      <c r="D167" s="203" t="s">
        <v>136</v>
      </c>
      <c r="E167" s="204" t="s">
        <v>305</v>
      </c>
      <c r="F167" s="205" t="s">
        <v>306</v>
      </c>
      <c r="G167" s="206" t="s">
        <v>154</v>
      </c>
      <c r="H167" s="207">
        <v>11.07</v>
      </c>
      <c r="I167" s="208"/>
      <c r="J167" s="209">
        <f>ROUND(I167*H167,2)</f>
        <v>0</v>
      </c>
      <c r="K167" s="205" t="s">
        <v>140</v>
      </c>
      <c r="L167" s="39"/>
      <c r="M167" s="210" t="s">
        <v>1</v>
      </c>
      <c r="N167" s="211" t="s">
        <v>42</v>
      </c>
      <c r="O167" s="71"/>
      <c r="P167" s="212">
        <f>O167*H167</f>
        <v>0</v>
      </c>
      <c r="Q167" s="212">
        <v>1.2999999999999999E-4</v>
      </c>
      <c r="R167" s="212">
        <f>Q167*H167</f>
        <v>1.4391E-3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141</v>
      </c>
      <c r="AT167" s="214" t="s">
        <v>136</v>
      </c>
      <c r="AU167" s="214" t="s">
        <v>87</v>
      </c>
      <c r="AY167" s="17" t="s">
        <v>133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85</v>
      </c>
      <c r="BK167" s="215">
        <f>ROUND(I167*H167,2)</f>
        <v>0</v>
      </c>
      <c r="BL167" s="17" t="s">
        <v>141</v>
      </c>
      <c r="BM167" s="214" t="s">
        <v>760</v>
      </c>
    </row>
    <row r="168" spans="1:65" s="2" customFormat="1" ht="19.5">
      <c r="A168" s="34"/>
      <c r="B168" s="35"/>
      <c r="C168" s="36"/>
      <c r="D168" s="216" t="s">
        <v>143</v>
      </c>
      <c r="E168" s="36"/>
      <c r="F168" s="217" t="s">
        <v>308</v>
      </c>
      <c r="G168" s="36"/>
      <c r="H168" s="36"/>
      <c r="I168" s="115"/>
      <c r="J168" s="36"/>
      <c r="K168" s="36"/>
      <c r="L168" s="39"/>
      <c r="M168" s="218"/>
      <c r="N168" s="219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143</v>
      </c>
      <c r="AU168" s="17" t="s">
        <v>87</v>
      </c>
    </row>
    <row r="169" spans="1:65" s="13" customFormat="1" ht="11.25">
      <c r="B169" s="220"/>
      <c r="C169" s="221"/>
      <c r="D169" s="216" t="s">
        <v>145</v>
      </c>
      <c r="E169" s="222" t="s">
        <v>1</v>
      </c>
      <c r="F169" s="223" t="s">
        <v>761</v>
      </c>
      <c r="G169" s="221"/>
      <c r="H169" s="224">
        <v>11.07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145</v>
      </c>
      <c r="AU169" s="230" t="s">
        <v>87</v>
      </c>
      <c r="AV169" s="13" t="s">
        <v>87</v>
      </c>
      <c r="AW169" s="13" t="s">
        <v>34</v>
      </c>
      <c r="AX169" s="13" t="s">
        <v>85</v>
      </c>
      <c r="AY169" s="230" t="s">
        <v>133</v>
      </c>
    </row>
    <row r="170" spans="1:65" s="2" customFormat="1" ht="21.75" customHeight="1">
      <c r="A170" s="34"/>
      <c r="B170" s="35"/>
      <c r="C170" s="203" t="s">
        <v>214</v>
      </c>
      <c r="D170" s="203" t="s">
        <v>136</v>
      </c>
      <c r="E170" s="204" t="s">
        <v>315</v>
      </c>
      <c r="F170" s="205" t="s">
        <v>316</v>
      </c>
      <c r="G170" s="206" t="s">
        <v>154</v>
      </c>
      <c r="H170" s="207">
        <v>11.07</v>
      </c>
      <c r="I170" s="208"/>
      <c r="J170" s="209">
        <f>ROUND(I170*H170,2)</f>
        <v>0</v>
      </c>
      <c r="K170" s="205" t="s">
        <v>140</v>
      </c>
      <c r="L170" s="39"/>
      <c r="M170" s="210" t="s">
        <v>1</v>
      </c>
      <c r="N170" s="211" t="s">
        <v>42</v>
      </c>
      <c r="O170" s="71"/>
      <c r="P170" s="212">
        <f>O170*H170</f>
        <v>0</v>
      </c>
      <c r="Q170" s="212">
        <v>4.0000000000000003E-5</v>
      </c>
      <c r="R170" s="212">
        <f>Q170*H170</f>
        <v>4.4280000000000003E-4</v>
      </c>
      <c r="S170" s="212">
        <v>0</v>
      </c>
      <c r="T170" s="21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141</v>
      </c>
      <c r="AT170" s="214" t="s">
        <v>136</v>
      </c>
      <c r="AU170" s="214" t="s">
        <v>87</v>
      </c>
      <c r="AY170" s="17" t="s">
        <v>133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7" t="s">
        <v>85</v>
      </c>
      <c r="BK170" s="215">
        <f>ROUND(I170*H170,2)</f>
        <v>0</v>
      </c>
      <c r="BL170" s="17" t="s">
        <v>141</v>
      </c>
      <c r="BM170" s="214" t="s">
        <v>762</v>
      </c>
    </row>
    <row r="171" spans="1:65" s="2" customFormat="1" ht="19.5">
      <c r="A171" s="34"/>
      <c r="B171" s="35"/>
      <c r="C171" s="36"/>
      <c r="D171" s="216" t="s">
        <v>143</v>
      </c>
      <c r="E171" s="36"/>
      <c r="F171" s="217" t="s">
        <v>318</v>
      </c>
      <c r="G171" s="36"/>
      <c r="H171" s="36"/>
      <c r="I171" s="115"/>
      <c r="J171" s="36"/>
      <c r="K171" s="36"/>
      <c r="L171" s="39"/>
      <c r="M171" s="218"/>
      <c r="N171" s="219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143</v>
      </c>
      <c r="AU171" s="17" t="s">
        <v>87</v>
      </c>
    </row>
    <row r="172" spans="1:65" s="15" customFormat="1" ht="11.25">
      <c r="B172" s="252"/>
      <c r="C172" s="253"/>
      <c r="D172" s="216" t="s">
        <v>145</v>
      </c>
      <c r="E172" s="254" t="s">
        <v>1</v>
      </c>
      <c r="F172" s="255" t="s">
        <v>763</v>
      </c>
      <c r="G172" s="253"/>
      <c r="H172" s="254" t="s">
        <v>1</v>
      </c>
      <c r="I172" s="256"/>
      <c r="J172" s="253"/>
      <c r="K172" s="253"/>
      <c r="L172" s="257"/>
      <c r="M172" s="258"/>
      <c r="N172" s="259"/>
      <c r="O172" s="259"/>
      <c r="P172" s="259"/>
      <c r="Q172" s="259"/>
      <c r="R172" s="259"/>
      <c r="S172" s="259"/>
      <c r="T172" s="260"/>
      <c r="AT172" s="261" t="s">
        <v>145</v>
      </c>
      <c r="AU172" s="261" t="s">
        <v>87</v>
      </c>
      <c r="AV172" s="15" t="s">
        <v>85</v>
      </c>
      <c r="AW172" s="15" t="s">
        <v>34</v>
      </c>
      <c r="AX172" s="15" t="s">
        <v>77</v>
      </c>
      <c r="AY172" s="261" t="s">
        <v>133</v>
      </c>
    </row>
    <row r="173" spans="1:65" s="13" customFormat="1" ht="11.25">
      <c r="B173" s="220"/>
      <c r="C173" s="221"/>
      <c r="D173" s="216" t="s">
        <v>145</v>
      </c>
      <c r="E173" s="222" t="s">
        <v>1</v>
      </c>
      <c r="F173" s="223" t="s">
        <v>764</v>
      </c>
      <c r="G173" s="221"/>
      <c r="H173" s="224">
        <v>11.07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145</v>
      </c>
      <c r="AU173" s="230" t="s">
        <v>87</v>
      </c>
      <c r="AV173" s="13" t="s">
        <v>87</v>
      </c>
      <c r="AW173" s="13" t="s">
        <v>34</v>
      </c>
      <c r="AX173" s="13" t="s">
        <v>85</v>
      </c>
      <c r="AY173" s="230" t="s">
        <v>133</v>
      </c>
    </row>
    <row r="174" spans="1:65" s="2" customFormat="1" ht="16.5" customHeight="1">
      <c r="A174" s="34"/>
      <c r="B174" s="35"/>
      <c r="C174" s="203" t="s">
        <v>219</v>
      </c>
      <c r="D174" s="203" t="s">
        <v>136</v>
      </c>
      <c r="E174" s="204" t="s">
        <v>322</v>
      </c>
      <c r="F174" s="205" t="s">
        <v>323</v>
      </c>
      <c r="G174" s="206" t="s">
        <v>154</v>
      </c>
      <c r="H174" s="207">
        <v>76.548000000000002</v>
      </c>
      <c r="I174" s="208"/>
      <c r="J174" s="209">
        <f>ROUND(I174*H174,2)</f>
        <v>0</v>
      </c>
      <c r="K174" s="205" t="s">
        <v>140</v>
      </c>
      <c r="L174" s="39"/>
      <c r="M174" s="210" t="s">
        <v>1</v>
      </c>
      <c r="N174" s="211" t="s">
        <v>42</v>
      </c>
      <c r="O174" s="71"/>
      <c r="P174" s="212">
        <f>O174*H174</f>
        <v>0</v>
      </c>
      <c r="Q174" s="212">
        <v>2.0000000000000002E-5</v>
      </c>
      <c r="R174" s="212">
        <f>Q174*H174</f>
        <v>1.5309600000000003E-3</v>
      </c>
      <c r="S174" s="212">
        <v>0</v>
      </c>
      <c r="T174" s="21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141</v>
      </c>
      <c r="AT174" s="214" t="s">
        <v>136</v>
      </c>
      <c r="AU174" s="214" t="s">
        <v>87</v>
      </c>
      <c r="AY174" s="17" t="s">
        <v>133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7" t="s">
        <v>85</v>
      </c>
      <c r="BK174" s="215">
        <f>ROUND(I174*H174,2)</f>
        <v>0</v>
      </c>
      <c r="BL174" s="17" t="s">
        <v>141</v>
      </c>
      <c r="BM174" s="214" t="s">
        <v>765</v>
      </c>
    </row>
    <row r="175" spans="1:65" s="2" customFormat="1" ht="19.5">
      <c r="A175" s="34"/>
      <c r="B175" s="35"/>
      <c r="C175" s="36"/>
      <c r="D175" s="216" t="s">
        <v>143</v>
      </c>
      <c r="E175" s="36"/>
      <c r="F175" s="217" t="s">
        <v>325</v>
      </c>
      <c r="G175" s="36"/>
      <c r="H175" s="36"/>
      <c r="I175" s="115"/>
      <c r="J175" s="36"/>
      <c r="K175" s="36"/>
      <c r="L175" s="39"/>
      <c r="M175" s="218"/>
      <c r="N175" s="219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143</v>
      </c>
      <c r="AU175" s="17" t="s">
        <v>87</v>
      </c>
    </row>
    <row r="176" spans="1:65" s="13" customFormat="1" ht="11.25">
      <c r="B176" s="220"/>
      <c r="C176" s="221"/>
      <c r="D176" s="216" t="s">
        <v>145</v>
      </c>
      <c r="E176" s="222" t="s">
        <v>1</v>
      </c>
      <c r="F176" s="223" t="s">
        <v>766</v>
      </c>
      <c r="G176" s="221"/>
      <c r="H176" s="224">
        <v>58.787999999999997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145</v>
      </c>
      <c r="AU176" s="230" t="s">
        <v>87</v>
      </c>
      <c r="AV176" s="13" t="s">
        <v>87</v>
      </c>
      <c r="AW176" s="13" t="s">
        <v>34</v>
      </c>
      <c r="AX176" s="13" t="s">
        <v>77</v>
      </c>
      <c r="AY176" s="230" t="s">
        <v>133</v>
      </c>
    </row>
    <row r="177" spans="1:65" s="13" customFormat="1" ht="22.5">
      <c r="B177" s="220"/>
      <c r="C177" s="221"/>
      <c r="D177" s="216" t="s">
        <v>145</v>
      </c>
      <c r="E177" s="222" t="s">
        <v>1</v>
      </c>
      <c r="F177" s="223" t="s">
        <v>767</v>
      </c>
      <c r="G177" s="221"/>
      <c r="H177" s="224">
        <v>6.69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145</v>
      </c>
      <c r="AU177" s="230" t="s">
        <v>87</v>
      </c>
      <c r="AV177" s="13" t="s">
        <v>87</v>
      </c>
      <c r="AW177" s="13" t="s">
        <v>34</v>
      </c>
      <c r="AX177" s="13" t="s">
        <v>77</v>
      </c>
      <c r="AY177" s="230" t="s">
        <v>133</v>
      </c>
    </row>
    <row r="178" spans="1:65" s="13" customFormat="1" ht="11.25">
      <c r="B178" s="220"/>
      <c r="C178" s="221"/>
      <c r="D178" s="216" t="s">
        <v>145</v>
      </c>
      <c r="E178" s="222" t="s">
        <v>1</v>
      </c>
      <c r="F178" s="223" t="s">
        <v>768</v>
      </c>
      <c r="G178" s="221"/>
      <c r="H178" s="224">
        <v>11.07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145</v>
      </c>
      <c r="AU178" s="230" t="s">
        <v>87</v>
      </c>
      <c r="AV178" s="13" t="s">
        <v>87</v>
      </c>
      <c r="AW178" s="13" t="s">
        <v>34</v>
      </c>
      <c r="AX178" s="13" t="s">
        <v>77</v>
      </c>
      <c r="AY178" s="230" t="s">
        <v>133</v>
      </c>
    </row>
    <row r="179" spans="1:65" s="14" customFormat="1" ht="11.25">
      <c r="B179" s="241"/>
      <c r="C179" s="242"/>
      <c r="D179" s="216" t="s">
        <v>145</v>
      </c>
      <c r="E179" s="243" t="s">
        <v>1</v>
      </c>
      <c r="F179" s="244" t="s">
        <v>160</v>
      </c>
      <c r="G179" s="242"/>
      <c r="H179" s="245">
        <v>76.548000000000002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AT179" s="251" t="s">
        <v>145</v>
      </c>
      <c r="AU179" s="251" t="s">
        <v>87</v>
      </c>
      <c r="AV179" s="14" t="s">
        <v>141</v>
      </c>
      <c r="AW179" s="14" t="s">
        <v>34</v>
      </c>
      <c r="AX179" s="14" t="s">
        <v>85</v>
      </c>
      <c r="AY179" s="251" t="s">
        <v>133</v>
      </c>
    </row>
    <row r="180" spans="1:65" s="2" customFormat="1" ht="16.5" customHeight="1">
      <c r="A180" s="34"/>
      <c r="B180" s="35"/>
      <c r="C180" s="203" t="s">
        <v>225</v>
      </c>
      <c r="D180" s="203" t="s">
        <v>136</v>
      </c>
      <c r="E180" s="204" t="s">
        <v>327</v>
      </c>
      <c r="F180" s="205" t="s">
        <v>328</v>
      </c>
      <c r="G180" s="206" t="s">
        <v>154</v>
      </c>
      <c r="H180" s="207">
        <v>11.07</v>
      </c>
      <c r="I180" s="208"/>
      <c r="J180" s="209">
        <f>ROUND(I180*H180,2)</f>
        <v>0</v>
      </c>
      <c r="K180" s="205" t="s">
        <v>140</v>
      </c>
      <c r="L180" s="39"/>
      <c r="M180" s="210" t="s">
        <v>1</v>
      </c>
      <c r="N180" s="211" t="s">
        <v>42</v>
      </c>
      <c r="O180" s="71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141</v>
      </c>
      <c r="AT180" s="214" t="s">
        <v>136</v>
      </c>
      <c r="AU180" s="214" t="s">
        <v>87</v>
      </c>
      <c r="AY180" s="17" t="s">
        <v>133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7" t="s">
        <v>85</v>
      </c>
      <c r="BK180" s="215">
        <f>ROUND(I180*H180,2)</f>
        <v>0</v>
      </c>
      <c r="BL180" s="17" t="s">
        <v>141</v>
      </c>
      <c r="BM180" s="214" t="s">
        <v>769</v>
      </c>
    </row>
    <row r="181" spans="1:65" s="2" customFormat="1" ht="19.5">
      <c r="A181" s="34"/>
      <c r="B181" s="35"/>
      <c r="C181" s="36"/>
      <c r="D181" s="216" t="s">
        <v>143</v>
      </c>
      <c r="E181" s="36"/>
      <c r="F181" s="217" t="s">
        <v>330</v>
      </c>
      <c r="G181" s="36"/>
      <c r="H181" s="36"/>
      <c r="I181" s="115"/>
      <c r="J181" s="36"/>
      <c r="K181" s="36"/>
      <c r="L181" s="39"/>
      <c r="M181" s="218"/>
      <c r="N181" s="219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143</v>
      </c>
      <c r="AU181" s="17" t="s">
        <v>87</v>
      </c>
    </row>
    <row r="182" spans="1:65" s="15" customFormat="1" ht="11.25">
      <c r="B182" s="252"/>
      <c r="C182" s="253"/>
      <c r="D182" s="216" t="s">
        <v>145</v>
      </c>
      <c r="E182" s="254" t="s">
        <v>1</v>
      </c>
      <c r="F182" s="255" t="s">
        <v>770</v>
      </c>
      <c r="G182" s="253"/>
      <c r="H182" s="254" t="s">
        <v>1</v>
      </c>
      <c r="I182" s="256"/>
      <c r="J182" s="253"/>
      <c r="K182" s="253"/>
      <c r="L182" s="257"/>
      <c r="M182" s="258"/>
      <c r="N182" s="259"/>
      <c r="O182" s="259"/>
      <c r="P182" s="259"/>
      <c r="Q182" s="259"/>
      <c r="R182" s="259"/>
      <c r="S182" s="259"/>
      <c r="T182" s="260"/>
      <c r="AT182" s="261" t="s">
        <v>145</v>
      </c>
      <c r="AU182" s="261" t="s">
        <v>87</v>
      </c>
      <c r="AV182" s="15" t="s">
        <v>85</v>
      </c>
      <c r="AW182" s="15" t="s">
        <v>34</v>
      </c>
      <c r="AX182" s="15" t="s">
        <v>77</v>
      </c>
      <c r="AY182" s="261" t="s">
        <v>133</v>
      </c>
    </row>
    <row r="183" spans="1:65" s="13" customFormat="1" ht="11.25">
      <c r="B183" s="220"/>
      <c r="C183" s="221"/>
      <c r="D183" s="216" t="s">
        <v>145</v>
      </c>
      <c r="E183" s="222" t="s">
        <v>1</v>
      </c>
      <c r="F183" s="223" t="s">
        <v>771</v>
      </c>
      <c r="G183" s="221"/>
      <c r="H183" s="224">
        <v>11.07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145</v>
      </c>
      <c r="AU183" s="230" t="s">
        <v>87</v>
      </c>
      <c r="AV183" s="13" t="s">
        <v>87</v>
      </c>
      <c r="AW183" s="13" t="s">
        <v>34</v>
      </c>
      <c r="AX183" s="13" t="s">
        <v>85</v>
      </c>
      <c r="AY183" s="230" t="s">
        <v>133</v>
      </c>
    </row>
    <row r="184" spans="1:65" s="2" customFormat="1" ht="16.5" customHeight="1">
      <c r="A184" s="34"/>
      <c r="B184" s="35"/>
      <c r="C184" s="203" t="s">
        <v>8</v>
      </c>
      <c r="D184" s="203" t="s">
        <v>136</v>
      </c>
      <c r="E184" s="204" t="s">
        <v>354</v>
      </c>
      <c r="F184" s="205" t="s">
        <v>355</v>
      </c>
      <c r="G184" s="206" t="s">
        <v>154</v>
      </c>
      <c r="H184" s="207">
        <v>11.395</v>
      </c>
      <c r="I184" s="208"/>
      <c r="J184" s="209">
        <f>ROUND(I184*H184,2)</f>
        <v>0</v>
      </c>
      <c r="K184" s="205" t="s">
        <v>140</v>
      </c>
      <c r="L184" s="39"/>
      <c r="M184" s="210" t="s">
        <v>1</v>
      </c>
      <c r="N184" s="211" t="s">
        <v>42</v>
      </c>
      <c r="O184" s="71"/>
      <c r="P184" s="212">
        <f>O184*H184</f>
        <v>0</v>
      </c>
      <c r="Q184" s="212">
        <v>0</v>
      </c>
      <c r="R184" s="212">
        <f>Q184*H184</f>
        <v>0</v>
      </c>
      <c r="S184" s="212">
        <v>0.13100000000000001</v>
      </c>
      <c r="T184" s="213">
        <f>S184*H184</f>
        <v>1.492745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141</v>
      </c>
      <c r="AT184" s="214" t="s">
        <v>136</v>
      </c>
      <c r="AU184" s="214" t="s">
        <v>87</v>
      </c>
      <c r="AY184" s="17" t="s">
        <v>133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85</v>
      </c>
      <c r="BK184" s="215">
        <f>ROUND(I184*H184,2)</f>
        <v>0</v>
      </c>
      <c r="BL184" s="17" t="s">
        <v>141</v>
      </c>
      <c r="BM184" s="214" t="s">
        <v>772</v>
      </c>
    </row>
    <row r="185" spans="1:65" s="2" customFormat="1" ht="29.25">
      <c r="A185" s="34"/>
      <c r="B185" s="35"/>
      <c r="C185" s="36"/>
      <c r="D185" s="216" t="s">
        <v>143</v>
      </c>
      <c r="E185" s="36"/>
      <c r="F185" s="217" t="s">
        <v>357</v>
      </c>
      <c r="G185" s="36"/>
      <c r="H185" s="36"/>
      <c r="I185" s="115"/>
      <c r="J185" s="36"/>
      <c r="K185" s="36"/>
      <c r="L185" s="39"/>
      <c r="M185" s="218"/>
      <c r="N185" s="219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143</v>
      </c>
      <c r="AU185" s="17" t="s">
        <v>87</v>
      </c>
    </row>
    <row r="186" spans="1:65" s="13" customFormat="1" ht="11.25">
      <c r="B186" s="220"/>
      <c r="C186" s="221"/>
      <c r="D186" s="216" t="s">
        <v>145</v>
      </c>
      <c r="E186" s="222" t="s">
        <v>1</v>
      </c>
      <c r="F186" s="223" t="s">
        <v>773</v>
      </c>
      <c r="G186" s="221"/>
      <c r="H186" s="224">
        <v>11.395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145</v>
      </c>
      <c r="AU186" s="230" t="s">
        <v>87</v>
      </c>
      <c r="AV186" s="13" t="s">
        <v>87</v>
      </c>
      <c r="AW186" s="13" t="s">
        <v>34</v>
      </c>
      <c r="AX186" s="13" t="s">
        <v>85</v>
      </c>
      <c r="AY186" s="230" t="s">
        <v>133</v>
      </c>
    </row>
    <row r="187" spans="1:65" s="2" customFormat="1" ht="33" customHeight="1">
      <c r="A187" s="34"/>
      <c r="B187" s="35"/>
      <c r="C187" s="203" t="s">
        <v>236</v>
      </c>
      <c r="D187" s="203" t="s">
        <v>136</v>
      </c>
      <c r="E187" s="204" t="s">
        <v>774</v>
      </c>
      <c r="F187" s="205" t="s">
        <v>775</v>
      </c>
      <c r="G187" s="206" t="s">
        <v>200</v>
      </c>
      <c r="H187" s="207">
        <v>6.6000000000000003E-2</v>
      </c>
      <c r="I187" s="208"/>
      <c r="J187" s="209">
        <f>ROUND(I187*H187,2)</f>
        <v>0</v>
      </c>
      <c r="K187" s="205" t="s">
        <v>140</v>
      </c>
      <c r="L187" s="39"/>
      <c r="M187" s="210" t="s">
        <v>1</v>
      </c>
      <c r="N187" s="211" t="s">
        <v>42</v>
      </c>
      <c r="O187" s="71"/>
      <c r="P187" s="212">
        <f>O187*H187</f>
        <v>0</v>
      </c>
      <c r="Q187" s="212">
        <v>0</v>
      </c>
      <c r="R187" s="212">
        <f>Q187*H187</f>
        <v>0</v>
      </c>
      <c r="S187" s="212">
        <v>2.2000000000000002</v>
      </c>
      <c r="T187" s="213">
        <f>S187*H187</f>
        <v>0.14520000000000002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141</v>
      </c>
      <c r="AT187" s="214" t="s">
        <v>136</v>
      </c>
      <c r="AU187" s="214" t="s">
        <v>87</v>
      </c>
      <c r="AY187" s="17" t="s">
        <v>133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7" t="s">
        <v>85</v>
      </c>
      <c r="BK187" s="215">
        <f>ROUND(I187*H187,2)</f>
        <v>0</v>
      </c>
      <c r="BL187" s="17" t="s">
        <v>141</v>
      </c>
      <c r="BM187" s="214" t="s">
        <v>776</v>
      </c>
    </row>
    <row r="188" spans="1:65" s="2" customFormat="1" ht="19.5">
      <c r="A188" s="34"/>
      <c r="B188" s="35"/>
      <c r="C188" s="36"/>
      <c r="D188" s="216" t="s">
        <v>143</v>
      </c>
      <c r="E188" s="36"/>
      <c r="F188" s="217" t="s">
        <v>777</v>
      </c>
      <c r="G188" s="36"/>
      <c r="H188" s="36"/>
      <c r="I188" s="115"/>
      <c r="J188" s="36"/>
      <c r="K188" s="36"/>
      <c r="L188" s="39"/>
      <c r="M188" s="218"/>
      <c r="N188" s="219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143</v>
      </c>
      <c r="AU188" s="17" t="s">
        <v>87</v>
      </c>
    </row>
    <row r="189" spans="1:65" s="13" customFormat="1" ht="11.25">
      <c r="B189" s="220"/>
      <c r="C189" s="221"/>
      <c r="D189" s="216" t="s">
        <v>145</v>
      </c>
      <c r="E189" s="222" t="s">
        <v>1</v>
      </c>
      <c r="F189" s="223" t="s">
        <v>778</v>
      </c>
      <c r="G189" s="221"/>
      <c r="H189" s="224">
        <v>6.6000000000000003E-2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145</v>
      </c>
      <c r="AU189" s="230" t="s">
        <v>87</v>
      </c>
      <c r="AV189" s="13" t="s">
        <v>87</v>
      </c>
      <c r="AW189" s="13" t="s">
        <v>34</v>
      </c>
      <c r="AX189" s="13" t="s">
        <v>85</v>
      </c>
      <c r="AY189" s="230" t="s">
        <v>133</v>
      </c>
    </row>
    <row r="190" spans="1:65" s="2" customFormat="1" ht="16.5" customHeight="1">
      <c r="A190" s="34"/>
      <c r="B190" s="35"/>
      <c r="C190" s="203" t="s">
        <v>246</v>
      </c>
      <c r="D190" s="203" t="s">
        <v>136</v>
      </c>
      <c r="E190" s="204" t="s">
        <v>779</v>
      </c>
      <c r="F190" s="205" t="s">
        <v>780</v>
      </c>
      <c r="G190" s="206" t="s">
        <v>154</v>
      </c>
      <c r="H190" s="207">
        <v>2</v>
      </c>
      <c r="I190" s="208"/>
      <c r="J190" s="209">
        <f>ROUND(I190*H190,2)</f>
        <v>0</v>
      </c>
      <c r="K190" s="205" t="s">
        <v>140</v>
      </c>
      <c r="L190" s="39"/>
      <c r="M190" s="210" t="s">
        <v>1</v>
      </c>
      <c r="N190" s="211" t="s">
        <v>42</v>
      </c>
      <c r="O190" s="71"/>
      <c r="P190" s="212">
        <f>O190*H190</f>
        <v>0</v>
      </c>
      <c r="Q190" s="212">
        <v>0</v>
      </c>
      <c r="R190" s="212">
        <f>Q190*H190</f>
        <v>0</v>
      </c>
      <c r="S190" s="212">
        <v>8.7999999999999995E-2</v>
      </c>
      <c r="T190" s="213">
        <f>S190*H190</f>
        <v>0.17599999999999999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4" t="s">
        <v>141</v>
      </c>
      <c r="AT190" s="214" t="s">
        <v>136</v>
      </c>
      <c r="AU190" s="214" t="s">
        <v>87</v>
      </c>
      <c r="AY190" s="17" t="s">
        <v>133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7" t="s">
        <v>85</v>
      </c>
      <c r="BK190" s="215">
        <f>ROUND(I190*H190,2)</f>
        <v>0</v>
      </c>
      <c r="BL190" s="17" t="s">
        <v>141</v>
      </c>
      <c r="BM190" s="214" t="s">
        <v>781</v>
      </c>
    </row>
    <row r="191" spans="1:65" s="2" customFormat="1" ht="19.5">
      <c r="A191" s="34"/>
      <c r="B191" s="35"/>
      <c r="C191" s="36"/>
      <c r="D191" s="216" t="s">
        <v>143</v>
      </c>
      <c r="E191" s="36"/>
      <c r="F191" s="217" t="s">
        <v>782</v>
      </c>
      <c r="G191" s="36"/>
      <c r="H191" s="36"/>
      <c r="I191" s="115"/>
      <c r="J191" s="36"/>
      <c r="K191" s="36"/>
      <c r="L191" s="39"/>
      <c r="M191" s="218"/>
      <c r="N191" s="219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143</v>
      </c>
      <c r="AU191" s="17" t="s">
        <v>87</v>
      </c>
    </row>
    <row r="192" spans="1:65" s="13" customFormat="1" ht="11.25">
      <c r="B192" s="220"/>
      <c r="C192" s="221"/>
      <c r="D192" s="216" t="s">
        <v>145</v>
      </c>
      <c r="E192" s="222" t="s">
        <v>1</v>
      </c>
      <c r="F192" s="223" t="s">
        <v>783</v>
      </c>
      <c r="G192" s="221"/>
      <c r="H192" s="224">
        <v>1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145</v>
      </c>
      <c r="AU192" s="230" t="s">
        <v>87</v>
      </c>
      <c r="AV192" s="13" t="s">
        <v>87</v>
      </c>
      <c r="AW192" s="13" t="s">
        <v>34</v>
      </c>
      <c r="AX192" s="13" t="s">
        <v>77</v>
      </c>
      <c r="AY192" s="230" t="s">
        <v>133</v>
      </c>
    </row>
    <row r="193" spans="1:65" s="13" customFormat="1" ht="11.25">
      <c r="B193" s="220"/>
      <c r="C193" s="221"/>
      <c r="D193" s="216" t="s">
        <v>145</v>
      </c>
      <c r="E193" s="222" t="s">
        <v>1</v>
      </c>
      <c r="F193" s="223" t="s">
        <v>784</v>
      </c>
      <c r="G193" s="221"/>
      <c r="H193" s="224">
        <v>1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145</v>
      </c>
      <c r="AU193" s="230" t="s">
        <v>87</v>
      </c>
      <c r="AV193" s="13" t="s">
        <v>87</v>
      </c>
      <c r="AW193" s="13" t="s">
        <v>34</v>
      </c>
      <c r="AX193" s="13" t="s">
        <v>77</v>
      </c>
      <c r="AY193" s="230" t="s">
        <v>133</v>
      </c>
    </row>
    <row r="194" spans="1:65" s="14" customFormat="1" ht="11.25">
      <c r="B194" s="241"/>
      <c r="C194" s="242"/>
      <c r="D194" s="216" t="s">
        <v>145</v>
      </c>
      <c r="E194" s="243" t="s">
        <v>1</v>
      </c>
      <c r="F194" s="244" t="s">
        <v>160</v>
      </c>
      <c r="G194" s="242"/>
      <c r="H194" s="245">
        <v>2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AT194" s="251" t="s">
        <v>145</v>
      </c>
      <c r="AU194" s="251" t="s">
        <v>87</v>
      </c>
      <c r="AV194" s="14" t="s">
        <v>141</v>
      </c>
      <c r="AW194" s="14" t="s">
        <v>34</v>
      </c>
      <c r="AX194" s="14" t="s">
        <v>85</v>
      </c>
      <c r="AY194" s="251" t="s">
        <v>133</v>
      </c>
    </row>
    <row r="195" spans="1:65" s="2" customFormat="1" ht="16.5" customHeight="1">
      <c r="A195" s="34"/>
      <c r="B195" s="35"/>
      <c r="C195" s="203" t="s">
        <v>253</v>
      </c>
      <c r="D195" s="203" t="s">
        <v>136</v>
      </c>
      <c r="E195" s="204" t="s">
        <v>385</v>
      </c>
      <c r="F195" s="205" t="s">
        <v>386</v>
      </c>
      <c r="G195" s="206" t="s">
        <v>154</v>
      </c>
      <c r="H195" s="207">
        <v>3</v>
      </c>
      <c r="I195" s="208"/>
      <c r="J195" s="209">
        <f>ROUND(I195*H195,2)</f>
        <v>0</v>
      </c>
      <c r="K195" s="205" t="s">
        <v>140</v>
      </c>
      <c r="L195" s="39"/>
      <c r="M195" s="210" t="s">
        <v>1</v>
      </c>
      <c r="N195" s="211" t="s">
        <v>42</v>
      </c>
      <c r="O195" s="71"/>
      <c r="P195" s="212">
        <f>O195*H195</f>
        <v>0</v>
      </c>
      <c r="Q195" s="212">
        <v>0</v>
      </c>
      <c r="R195" s="212">
        <f>Q195*H195</f>
        <v>0</v>
      </c>
      <c r="S195" s="212">
        <v>7.5999999999999998E-2</v>
      </c>
      <c r="T195" s="213">
        <f>S195*H195</f>
        <v>0.22799999999999998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4" t="s">
        <v>141</v>
      </c>
      <c r="AT195" s="214" t="s">
        <v>136</v>
      </c>
      <c r="AU195" s="214" t="s">
        <v>87</v>
      </c>
      <c r="AY195" s="17" t="s">
        <v>133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7" t="s">
        <v>85</v>
      </c>
      <c r="BK195" s="215">
        <f>ROUND(I195*H195,2)</f>
        <v>0</v>
      </c>
      <c r="BL195" s="17" t="s">
        <v>141</v>
      </c>
      <c r="BM195" s="214" t="s">
        <v>785</v>
      </c>
    </row>
    <row r="196" spans="1:65" s="2" customFormat="1" ht="19.5">
      <c r="A196" s="34"/>
      <c r="B196" s="35"/>
      <c r="C196" s="36"/>
      <c r="D196" s="216" t="s">
        <v>143</v>
      </c>
      <c r="E196" s="36"/>
      <c r="F196" s="217" t="s">
        <v>388</v>
      </c>
      <c r="G196" s="36"/>
      <c r="H196" s="36"/>
      <c r="I196" s="115"/>
      <c r="J196" s="36"/>
      <c r="K196" s="36"/>
      <c r="L196" s="39"/>
      <c r="M196" s="218"/>
      <c r="N196" s="219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143</v>
      </c>
      <c r="AU196" s="17" t="s">
        <v>87</v>
      </c>
    </row>
    <row r="197" spans="1:65" s="13" customFormat="1" ht="11.25">
      <c r="B197" s="220"/>
      <c r="C197" s="221"/>
      <c r="D197" s="216" t="s">
        <v>145</v>
      </c>
      <c r="E197" s="222" t="s">
        <v>1</v>
      </c>
      <c r="F197" s="223" t="s">
        <v>786</v>
      </c>
      <c r="G197" s="221"/>
      <c r="H197" s="224">
        <v>3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145</v>
      </c>
      <c r="AU197" s="230" t="s">
        <v>87</v>
      </c>
      <c r="AV197" s="13" t="s">
        <v>87</v>
      </c>
      <c r="AW197" s="13" t="s">
        <v>34</v>
      </c>
      <c r="AX197" s="13" t="s">
        <v>85</v>
      </c>
      <c r="AY197" s="230" t="s">
        <v>133</v>
      </c>
    </row>
    <row r="198" spans="1:65" s="2" customFormat="1" ht="21.75" customHeight="1">
      <c r="A198" s="34"/>
      <c r="B198" s="35"/>
      <c r="C198" s="203" t="s">
        <v>258</v>
      </c>
      <c r="D198" s="203" t="s">
        <v>136</v>
      </c>
      <c r="E198" s="204" t="s">
        <v>787</v>
      </c>
      <c r="F198" s="205" t="s">
        <v>788</v>
      </c>
      <c r="G198" s="206" t="s">
        <v>139</v>
      </c>
      <c r="H198" s="207">
        <v>1</v>
      </c>
      <c r="I198" s="208"/>
      <c r="J198" s="209">
        <f>ROUND(I198*H198,2)</f>
        <v>0</v>
      </c>
      <c r="K198" s="205" t="s">
        <v>140</v>
      </c>
      <c r="L198" s="39"/>
      <c r="M198" s="210" t="s">
        <v>1</v>
      </c>
      <c r="N198" s="211" t="s">
        <v>42</v>
      </c>
      <c r="O198" s="71"/>
      <c r="P198" s="212">
        <f>O198*H198</f>
        <v>0</v>
      </c>
      <c r="Q198" s="212">
        <v>0</v>
      </c>
      <c r="R198" s="212">
        <f>Q198*H198</f>
        <v>0</v>
      </c>
      <c r="S198" s="212">
        <v>2.5000000000000001E-2</v>
      </c>
      <c r="T198" s="213">
        <f>S198*H198</f>
        <v>2.5000000000000001E-2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4" t="s">
        <v>141</v>
      </c>
      <c r="AT198" s="214" t="s">
        <v>136</v>
      </c>
      <c r="AU198" s="214" t="s">
        <v>87</v>
      </c>
      <c r="AY198" s="17" t="s">
        <v>133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7" t="s">
        <v>85</v>
      </c>
      <c r="BK198" s="215">
        <f>ROUND(I198*H198,2)</f>
        <v>0</v>
      </c>
      <c r="BL198" s="17" t="s">
        <v>141</v>
      </c>
      <c r="BM198" s="214" t="s">
        <v>789</v>
      </c>
    </row>
    <row r="199" spans="1:65" s="2" customFormat="1" ht="29.25">
      <c r="A199" s="34"/>
      <c r="B199" s="35"/>
      <c r="C199" s="36"/>
      <c r="D199" s="216" t="s">
        <v>143</v>
      </c>
      <c r="E199" s="36"/>
      <c r="F199" s="217" t="s">
        <v>790</v>
      </c>
      <c r="G199" s="36"/>
      <c r="H199" s="36"/>
      <c r="I199" s="115"/>
      <c r="J199" s="36"/>
      <c r="K199" s="36"/>
      <c r="L199" s="39"/>
      <c r="M199" s="218"/>
      <c r="N199" s="219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143</v>
      </c>
      <c r="AU199" s="17" t="s">
        <v>87</v>
      </c>
    </row>
    <row r="200" spans="1:65" s="13" customFormat="1" ht="22.5">
      <c r="B200" s="220"/>
      <c r="C200" s="221"/>
      <c r="D200" s="216" t="s">
        <v>145</v>
      </c>
      <c r="E200" s="222" t="s">
        <v>1</v>
      </c>
      <c r="F200" s="223" t="s">
        <v>791</v>
      </c>
      <c r="G200" s="221"/>
      <c r="H200" s="224">
        <v>1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145</v>
      </c>
      <c r="AU200" s="230" t="s">
        <v>87</v>
      </c>
      <c r="AV200" s="13" t="s">
        <v>87</v>
      </c>
      <c r="AW200" s="13" t="s">
        <v>34</v>
      </c>
      <c r="AX200" s="13" t="s">
        <v>85</v>
      </c>
      <c r="AY200" s="230" t="s">
        <v>133</v>
      </c>
    </row>
    <row r="201" spans="1:65" s="2" customFormat="1" ht="21.75" customHeight="1">
      <c r="A201" s="34"/>
      <c r="B201" s="35"/>
      <c r="C201" s="203" t="s">
        <v>264</v>
      </c>
      <c r="D201" s="203" t="s">
        <v>136</v>
      </c>
      <c r="E201" s="204" t="s">
        <v>792</v>
      </c>
      <c r="F201" s="205" t="s">
        <v>793</v>
      </c>
      <c r="G201" s="206" t="s">
        <v>200</v>
      </c>
      <c r="H201" s="207">
        <v>0.152</v>
      </c>
      <c r="I201" s="208"/>
      <c r="J201" s="209">
        <f>ROUND(I201*H201,2)</f>
        <v>0</v>
      </c>
      <c r="K201" s="205" t="s">
        <v>140</v>
      </c>
      <c r="L201" s="39"/>
      <c r="M201" s="210" t="s">
        <v>1</v>
      </c>
      <c r="N201" s="211" t="s">
        <v>42</v>
      </c>
      <c r="O201" s="71"/>
      <c r="P201" s="212">
        <f>O201*H201</f>
        <v>0</v>
      </c>
      <c r="Q201" s="212">
        <v>0</v>
      </c>
      <c r="R201" s="212">
        <f>Q201*H201</f>
        <v>0</v>
      </c>
      <c r="S201" s="212">
        <v>1.8</v>
      </c>
      <c r="T201" s="213">
        <f>S201*H201</f>
        <v>0.27360000000000001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4" t="s">
        <v>141</v>
      </c>
      <c r="AT201" s="214" t="s">
        <v>136</v>
      </c>
      <c r="AU201" s="214" t="s">
        <v>87</v>
      </c>
      <c r="AY201" s="17" t="s">
        <v>133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7" t="s">
        <v>85</v>
      </c>
      <c r="BK201" s="215">
        <f>ROUND(I201*H201,2)</f>
        <v>0</v>
      </c>
      <c r="BL201" s="17" t="s">
        <v>141</v>
      </c>
      <c r="BM201" s="214" t="s">
        <v>794</v>
      </c>
    </row>
    <row r="202" spans="1:65" s="2" customFormat="1" ht="29.25">
      <c r="A202" s="34"/>
      <c r="B202" s="35"/>
      <c r="C202" s="36"/>
      <c r="D202" s="216" t="s">
        <v>143</v>
      </c>
      <c r="E202" s="36"/>
      <c r="F202" s="217" t="s">
        <v>795</v>
      </c>
      <c r="G202" s="36"/>
      <c r="H202" s="36"/>
      <c r="I202" s="115"/>
      <c r="J202" s="36"/>
      <c r="K202" s="36"/>
      <c r="L202" s="39"/>
      <c r="M202" s="218"/>
      <c r="N202" s="219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143</v>
      </c>
      <c r="AU202" s="17" t="s">
        <v>87</v>
      </c>
    </row>
    <row r="203" spans="1:65" s="13" customFormat="1" ht="22.5">
      <c r="B203" s="220"/>
      <c r="C203" s="221"/>
      <c r="D203" s="216" t="s">
        <v>145</v>
      </c>
      <c r="E203" s="222" t="s">
        <v>1</v>
      </c>
      <c r="F203" s="223" t="s">
        <v>796</v>
      </c>
      <c r="G203" s="221"/>
      <c r="H203" s="224">
        <v>0.152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145</v>
      </c>
      <c r="AU203" s="230" t="s">
        <v>87</v>
      </c>
      <c r="AV203" s="13" t="s">
        <v>87</v>
      </c>
      <c r="AW203" s="13" t="s">
        <v>34</v>
      </c>
      <c r="AX203" s="13" t="s">
        <v>85</v>
      </c>
      <c r="AY203" s="230" t="s">
        <v>133</v>
      </c>
    </row>
    <row r="204" spans="1:65" s="2" customFormat="1" ht="21.75" customHeight="1">
      <c r="A204" s="34"/>
      <c r="B204" s="35"/>
      <c r="C204" s="203" t="s">
        <v>7</v>
      </c>
      <c r="D204" s="203" t="s">
        <v>136</v>
      </c>
      <c r="E204" s="204" t="s">
        <v>421</v>
      </c>
      <c r="F204" s="205" t="s">
        <v>422</v>
      </c>
      <c r="G204" s="206" t="s">
        <v>154</v>
      </c>
      <c r="H204" s="207">
        <v>58.787999999999997</v>
      </c>
      <c r="I204" s="208"/>
      <c r="J204" s="209">
        <f>ROUND(I204*H204,2)</f>
        <v>0</v>
      </c>
      <c r="K204" s="205" t="s">
        <v>140</v>
      </c>
      <c r="L204" s="39"/>
      <c r="M204" s="210" t="s">
        <v>1</v>
      </c>
      <c r="N204" s="211" t="s">
        <v>42</v>
      </c>
      <c r="O204" s="71"/>
      <c r="P204" s="212">
        <f>O204*H204</f>
        <v>0</v>
      </c>
      <c r="Q204" s="212">
        <v>0</v>
      </c>
      <c r="R204" s="212">
        <f>Q204*H204</f>
        <v>0</v>
      </c>
      <c r="S204" s="212">
        <v>4.5999999999999999E-2</v>
      </c>
      <c r="T204" s="213">
        <f>S204*H204</f>
        <v>2.7042479999999998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4" t="s">
        <v>141</v>
      </c>
      <c r="AT204" s="214" t="s">
        <v>136</v>
      </c>
      <c r="AU204" s="214" t="s">
        <v>87</v>
      </c>
      <c r="AY204" s="17" t="s">
        <v>133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7" t="s">
        <v>85</v>
      </c>
      <c r="BK204" s="215">
        <f>ROUND(I204*H204,2)</f>
        <v>0</v>
      </c>
      <c r="BL204" s="17" t="s">
        <v>141</v>
      </c>
      <c r="BM204" s="214" t="s">
        <v>797</v>
      </c>
    </row>
    <row r="205" spans="1:65" s="2" customFormat="1" ht="29.25">
      <c r="A205" s="34"/>
      <c r="B205" s="35"/>
      <c r="C205" s="36"/>
      <c r="D205" s="216" t="s">
        <v>143</v>
      </c>
      <c r="E205" s="36"/>
      <c r="F205" s="217" t="s">
        <v>424</v>
      </c>
      <c r="G205" s="36"/>
      <c r="H205" s="36"/>
      <c r="I205" s="115"/>
      <c r="J205" s="36"/>
      <c r="K205" s="36"/>
      <c r="L205" s="39"/>
      <c r="M205" s="218"/>
      <c r="N205" s="219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143</v>
      </c>
      <c r="AU205" s="17" t="s">
        <v>87</v>
      </c>
    </row>
    <row r="206" spans="1:65" s="15" customFormat="1" ht="11.25">
      <c r="B206" s="252"/>
      <c r="C206" s="253"/>
      <c r="D206" s="216" t="s">
        <v>145</v>
      </c>
      <c r="E206" s="254" t="s">
        <v>1</v>
      </c>
      <c r="F206" s="255" t="s">
        <v>798</v>
      </c>
      <c r="G206" s="253"/>
      <c r="H206" s="254" t="s">
        <v>1</v>
      </c>
      <c r="I206" s="256"/>
      <c r="J206" s="253"/>
      <c r="K206" s="253"/>
      <c r="L206" s="257"/>
      <c r="M206" s="258"/>
      <c r="N206" s="259"/>
      <c r="O206" s="259"/>
      <c r="P206" s="259"/>
      <c r="Q206" s="259"/>
      <c r="R206" s="259"/>
      <c r="S206" s="259"/>
      <c r="T206" s="260"/>
      <c r="AT206" s="261" t="s">
        <v>145</v>
      </c>
      <c r="AU206" s="261" t="s">
        <v>87</v>
      </c>
      <c r="AV206" s="15" t="s">
        <v>85</v>
      </c>
      <c r="AW206" s="15" t="s">
        <v>34</v>
      </c>
      <c r="AX206" s="15" t="s">
        <v>77</v>
      </c>
      <c r="AY206" s="261" t="s">
        <v>133</v>
      </c>
    </row>
    <row r="207" spans="1:65" s="13" customFormat="1" ht="11.25">
      <c r="B207" s="220"/>
      <c r="C207" s="221"/>
      <c r="D207" s="216" t="s">
        <v>145</v>
      </c>
      <c r="E207" s="222" t="s">
        <v>1</v>
      </c>
      <c r="F207" s="223" t="s">
        <v>799</v>
      </c>
      <c r="G207" s="221"/>
      <c r="H207" s="224">
        <v>4.4630000000000001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145</v>
      </c>
      <c r="AU207" s="230" t="s">
        <v>87</v>
      </c>
      <c r="AV207" s="13" t="s">
        <v>87</v>
      </c>
      <c r="AW207" s="13" t="s">
        <v>34</v>
      </c>
      <c r="AX207" s="13" t="s">
        <v>77</v>
      </c>
      <c r="AY207" s="230" t="s">
        <v>133</v>
      </c>
    </row>
    <row r="208" spans="1:65" s="13" customFormat="1" ht="11.25">
      <c r="B208" s="220"/>
      <c r="C208" s="221"/>
      <c r="D208" s="216" t="s">
        <v>145</v>
      </c>
      <c r="E208" s="222" t="s">
        <v>1</v>
      </c>
      <c r="F208" s="223" t="s">
        <v>800</v>
      </c>
      <c r="G208" s="221"/>
      <c r="H208" s="224">
        <v>8.16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145</v>
      </c>
      <c r="AU208" s="230" t="s">
        <v>87</v>
      </c>
      <c r="AV208" s="13" t="s">
        <v>87</v>
      </c>
      <c r="AW208" s="13" t="s">
        <v>34</v>
      </c>
      <c r="AX208" s="13" t="s">
        <v>77</v>
      </c>
      <c r="AY208" s="230" t="s">
        <v>133</v>
      </c>
    </row>
    <row r="209" spans="1:65" s="15" customFormat="1" ht="11.25">
      <c r="B209" s="252"/>
      <c r="C209" s="253"/>
      <c r="D209" s="216" t="s">
        <v>145</v>
      </c>
      <c r="E209" s="254" t="s">
        <v>1</v>
      </c>
      <c r="F209" s="255" t="s">
        <v>801</v>
      </c>
      <c r="G209" s="253"/>
      <c r="H209" s="254" t="s">
        <v>1</v>
      </c>
      <c r="I209" s="256"/>
      <c r="J209" s="253"/>
      <c r="K209" s="253"/>
      <c r="L209" s="257"/>
      <c r="M209" s="258"/>
      <c r="N209" s="259"/>
      <c r="O209" s="259"/>
      <c r="P209" s="259"/>
      <c r="Q209" s="259"/>
      <c r="R209" s="259"/>
      <c r="S209" s="259"/>
      <c r="T209" s="260"/>
      <c r="AT209" s="261" t="s">
        <v>145</v>
      </c>
      <c r="AU209" s="261" t="s">
        <v>87</v>
      </c>
      <c r="AV209" s="15" t="s">
        <v>85</v>
      </c>
      <c r="AW209" s="15" t="s">
        <v>34</v>
      </c>
      <c r="AX209" s="15" t="s">
        <v>77</v>
      </c>
      <c r="AY209" s="261" t="s">
        <v>133</v>
      </c>
    </row>
    <row r="210" spans="1:65" s="13" customFormat="1" ht="33.75">
      <c r="B210" s="220"/>
      <c r="C210" s="221"/>
      <c r="D210" s="216" t="s">
        <v>145</v>
      </c>
      <c r="E210" s="222" t="s">
        <v>1</v>
      </c>
      <c r="F210" s="223" t="s">
        <v>802</v>
      </c>
      <c r="G210" s="221"/>
      <c r="H210" s="224">
        <v>46.164999999999999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145</v>
      </c>
      <c r="AU210" s="230" t="s">
        <v>87</v>
      </c>
      <c r="AV210" s="13" t="s">
        <v>87</v>
      </c>
      <c r="AW210" s="13" t="s">
        <v>34</v>
      </c>
      <c r="AX210" s="13" t="s">
        <v>77</v>
      </c>
      <c r="AY210" s="230" t="s">
        <v>133</v>
      </c>
    </row>
    <row r="211" spans="1:65" s="14" customFormat="1" ht="11.25">
      <c r="B211" s="241"/>
      <c r="C211" s="242"/>
      <c r="D211" s="216" t="s">
        <v>145</v>
      </c>
      <c r="E211" s="243" t="s">
        <v>1</v>
      </c>
      <c r="F211" s="244" t="s">
        <v>160</v>
      </c>
      <c r="G211" s="242"/>
      <c r="H211" s="245">
        <v>58.787999999999997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AT211" s="251" t="s">
        <v>145</v>
      </c>
      <c r="AU211" s="251" t="s">
        <v>87</v>
      </c>
      <c r="AV211" s="14" t="s">
        <v>141</v>
      </c>
      <c r="AW211" s="14" t="s">
        <v>34</v>
      </c>
      <c r="AX211" s="14" t="s">
        <v>85</v>
      </c>
      <c r="AY211" s="251" t="s">
        <v>133</v>
      </c>
    </row>
    <row r="212" spans="1:65" s="12" customFormat="1" ht="22.9" customHeight="1">
      <c r="B212" s="187"/>
      <c r="C212" s="188"/>
      <c r="D212" s="189" t="s">
        <v>76</v>
      </c>
      <c r="E212" s="201" t="s">
        <v>447</v>
      </c>
      <c r="F212" s="201" t="s">
        <v>448</v>
      </c>
      <c r="G212" s="188"/>
      <c r="H212" s="188"/>
      <c r="I212" s="191"/>
      <c r="J212" s="202">
        <f>BK212</f>
        <v>0</v>
      </c>
      <c r="K212" s="188"/>
      <c r="L212" s="193"/>
      <c r="M212" s="194"/>
      <c r="N212" s="195"/>
      <c r="O212" s="195"/>
      <c r="P212" s="196">
        <f>SUM(P213:P226)</f>
        <v>0</v>
      </c>
      <c r="Q212" s="195"/>
      <c r="R212" s="196">
        <f>SUM(R213:R226)</f>
        <v>0</v>
      </c>
      <c r="S212" s="195"/>
      <c r="T212" s="197">
        <f>SUM(T213:T226)</f>
        <v>0</v>
      </c>
      <c r="AR212" s="198" t="s">
        <v>85</v>
      </c>
      <c r="AT212" s="199" t="s">
        <v>76</v>
      </c>
      <c r="AU212" s="199" t="s">
        <v>85</v>
      </c>
      <c r="AY212" s="198" t="s">
        <v>133</v>
      </c>
      <c r="BK212" s="200">
        <f>SUM(BK213:BK226)</f>
        <v>0</v>
      </c>
    </row>
    <row r="213" spans="1:65" s="2" customFormat="1" ht="16.5" customHeight="1">
      <c r="A213" s="34"/>
      <c r="B213" s="35"/>
      <c r="C213" s="203" t="s">
        <v>277</v>
      </c>
      <c r="D213" s="203" t="s">
        <v>136</v>
      </c>
      <c r="E213" s="204" t="s">
        <v>450</v>
      </c>
      <c r="F213" s="205" t="s">
        <v>451</v>
      </c>
      <c r="G213" s="206" t="s">
        <v>239</v>
      </c>
      <c r="H213" s="207">
        <v>5.84</v>
      </c>
      <c r="I213" s="208"/>
      <c r="J213" s="209">
        <f>ROUND(I213*H213,2)</f>
        <v>0</v>
      </c>
      <c r="K213" s="205" t="s">
        <v>140</v>
      </c>
      <c r="L213" s="39"/>
      <c r="M213" s="210" t="s">
        <v>1</v>
      </c>
      <c r="N213" s="211" t="s">
        <v>42</v>
      </c>
      <c r="O213" s="71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4" t="s">
        <v>141</v>
      </c>
      <c r="AT213" s="214" t="s">
        <v>136</v>
      </c>
      <c r="AU213" s="214" t="s">
        <v>87</v>
      </c>
      <c r="AY213" s="17" t="s">
        <v>133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7" t="s">
        <v>85</v>
      </c>
      <c r="BK213" s="215">
        <f>ROUND(I213*H213,2)</f>
        <v>0</v>
      </c>
      <c r="BL213" s="17" t="s">
        <v>141</v>
      </c>
      <c r="BM213" s="214" t="s">
        <v>803</v>
      </c>
    </row>
    <row r="214" spans="1:65" s="2" customFormat="1" ht="19.5">
      <c r="A214" s="34"/>
      <c r="B214" s="35"/>
      <c r="C214" s="36"/>
      <c r="D214" s="216" t="s">
        <v>143</v>
      </c>
      <c r="E214" s="36"/>
      <c r="F214" s="217" t="s">
        <v>453</v>
      </c>
      <c r="G214" s="36"/>
      <c r="H214" s="36"/>
      <c r="I214" s="115"/>
      <c r="J214" s="36"/>
      <c r="K214" s="36"/>
      <c r="L214" s="39"/>
      <c r="M214" s="218"/>
      <c r="N214" s="219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143</v>
      </c>
      <c r="AU214" s="17" t="s">
        <v>87</v>
      </c>
    </row>
    <row r="215" spans="1:65" s="2" customFormat="1" ht="21.75" customHeight="1">
      <c r="A215" s="34"/>
      <c r="B215" s="35"/>
      <c r="C215" s="203" t="s">
        <v>285</v>
      </c>
      <c r="D215" s="203" t="s">
        <v>136</v>
      </c>
      <c r="E215" s="204" t="s">
        <v>455</v>
      </c>
      <c r="F215" s="205" t="s">
        <v>456</v>
      </c>
      <c r="G215" s="206" t="s">
        <v>239</v>
      </c>
      <c r="H215" s="207">
        <v>5.84</v>
      </c>
      <c r="I215" s="208"/>
      <c r="J215" s="209">
        <f>ROUND(I215*H215,2)</f>
        <v>0</v>
      </c>
      <c r="K215" s="205" t="s">
        <v>140</v>
      </c>
      <c r="L215" s="39"/>
      <c r="M215" s="210" t="s">
        <v>1</v>
      </c>
      <c r="N215" s="211" t="s">
        <v>42</v>
      </c>
      <c r="O215" s="71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4" t="s">
        <v>141</v>
      </c>
      <c r="AT215" s="214" t="s">
        <v>136</v>
      </c>
      <c r="AU215" s="214" t="s">
        <v>87</v>
      </c>
      <c r="AY215" s="17" t="s">
        <v>133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7" t="s">
        <v>85</v>
      </c>
      <c r="BK215" s="215">
        <f>ROUND(I215*H215,2)</f>
        <v>0</v>
      </c>
      <c r="BL215" s="17" t="s">
        <v>141</v>
      </c>
      <c r="BM215" s="214" t="s">
        <v>804</v>
      </c>
    </row>
    <row r="216" spans="1:65" s="2" customFormat="1" ht="19.5">
      <c r="A216" s="34"/>
      <c r="B216" s="35"/>
      <c r="C216" s="36"/>
      <c r="D216" s="216" t="s">
        <v>143</v>
      </c>
      <c r="E216" s="36"/>
      <c r="F216" s="217" t="s">
        <v>458</v>
      </c>
      <c r="G216" s="36"/>
      <c r="H216" s="36"/>
      <c r="I216" s="115"/>
      <c r="J216" s="36"/>
      <c r="K216" s="36"/>
      <c r="L216" s="39"/>
      <c r="M216" s="218"/>
      <c r="N216" s="219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143</v>
      </c>
      <c r="AU216" s="17" t="s">
        <v>87</v>
      </c>
    </row>
    <row r="217" spans="1:65" s="2" customFormat="1" ht="21.75" customHeight="1">
      <c r="A217" s="34"/>
      <c r="B217" s="35"/>
      <c r="C217" s="203" t="s">
        <v>290</v>
      </c>
      <c r="D217" s="203" t="s">
        <v>136</v>
      </c>
      <c r="E217" s="204" t="s">
        <v>460</v>
      </c>
      <c r="F217" s="205" t="s">
        <v>461</v>
      </c>
      <c r="G217" s="206" t="s">
        <v>239</v>
      </c>
      <c r="H217" s="207">
        <v>17.16</v>
      </c>
      <c r="I217" s="208"/>
      <c r="J217" s="209">
        <f>ROUND(I217*H217,2)</f>
        <v>0</v>
      </c>
      <c r="K217" s="205" t="s">
        <v>140</v>
      </c>
      <c r="L217" s="39"/>
      <c r="M217" s="210" t="s">
        <v>1</v>
      </c>
      <c r="N217" s="211" t="s">
        <v>42</v>
      </c>
      <c r="O217" s="71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4" t="s">
        <v>141</v>
      </c>
      <c r="AT217" s="214" t="s">
        <v>136</v>
      </c>
      <c r="AU217" s="214" t="s">
        <v>87</v>
      </c>
      <c r="AY217" s="17" t="s">
        <v>133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85</v>
      </c>
      <c r="BK217" s="215">
        <f>ROUND(I217*H217,2)</f>
        <v>0</v>
      </c>
      <c r="BL217" s="17" t="s">
        <v>141</v>
      </c>
      <c r="BM217" s="214" t="s">
        <v>805</v>
      </c>
    </row>
    <row r="218" spans="1:65" s="2" customFormat="1" ht="39">
      <c r="A218" s="34"/>
      <c r="B218" s="35"/>
      <c r="C218" s="36"/>
      <c r="D218" s="216" t="s">
        <v>143</v>
      </c>
      <c r="E218" s="36"/>
      <c r="F218" s="217" t="s">
        <v>463</v>
      </c>
      <c r="G218" s="36"/>
      <c r="H218" s="36"/>
      <c r="I218" s="115"/>
      <c r="J218" s="36"/>
      <c r="K218" s="36"/>
      <c r="L218" s="39"/>
      <c r="M218" s="218"/>
      <c r="N218" s="219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143</v>
      </c>
      <c r="AU218" s="17" t="s">
        <v>87</v>
      </c>
    </row>
    <row r="219" spans="1:65" s="13" customFormat="1" ht="11.25">
      <c r="B219" s="220"/>
      <c r="C219" s="221"/>
      <c r="D219" s="216" t="s">
        <v>145</v>
      </c>
      <c r="E219" s="222" t="s">
        <v>1</v>
      </c>
      <c r="F219" s="223" t="s">
        <v>806</v>
      </c>
      <c r="G219" s="221"/>
      <c r="H219" s="224">
        <v>17.16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145</v>
      </c>
      <c r="AU219" s="230" t="s">
        <v>87</v>
      </c>
      <c r="AV219" s="13" t="s">
        <v>87</v>
      </c>
      <c r="AW219" s="13" t="s">
        <v>34</v>
      </c>
      <c r="AX219" s="13" t="s">
        <v>85</v>
      </c>
      <c r="AY219" s="230" t="s">
        <v>133</v>
      </c>
    </row>
    <row r="220" spans="1:65" s="2" customFormat="1" ht="21.75" customHeight="1">
      <c r="A220" s="34"/>
      <c r="B220" s="35"/>
      <c r="C220" s="203" t="s">
        <v>295</v>
      </c>
      <c r="D220" s="203" t="s">
        <v>136</v>
      </c>
      <c r="E220" s="204" t="s">
        <v>466</v>
      </c>
      <c r="F220" s="205" t="s">
        <v>467</v>
      </c>
      <c r="G220" s="206" t="s">
        <v>239</v>
      </c>
      <c r="H220" s="207">
        <v>5.84</v>
      </c>
      <c r="I220" s="208"/>
      <c r="J220" s="209">
        <f>ROUND(I220*H220,2)</f>
        <v>0</v>
      </c>
      <c r="K220" s="205" t="s">
        <v>140</v>
      </c>
      <c r="L220" s="39"/>
      <c r="M220" s="210" t="s">
        <v>1</v>
      </c>
      <c r="N220" s="211" t="s">
        <v>42</v>
      </c>
      <c r="O220" s="71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4" t="s">
        <v>141</v>
      </c>
      <c r="AT220" s="214" t="s">
        <v>136</v>
      </c>
      <c r="AU220" s="214" t="s">
        <v>87</v>
      </c>
      <c r="AY220" s="17" t="s">
        <v>133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7" t="s">
        <v>85</v>
      </c>
      <c r="BK220" s="215">
        <f>ROUND(I220*H220,2)</f>
        <v>0</v>
      </c>
      <c r="BL220" s="17" t="s">
        <v>141</v>
      </c>
      <c r="BM220" s="214" t="s">
        <v>807</v>
      </c>
    </row>
    <row r="221" spans="1:65" s="2" customFormat="1" ht="19.5">
      <c r="A221" s="34"/>
      <c r="B221" s="35"/>
      <c r="C221" s="36"/>
      <c r="D221" s="216" t="s">
        <v>143</v>
      </c>
      <c r="E221" s="36"/>
      <c r="F221" s="217" t="s">
        <v>469</v>
      </c>
      <c r="G221" s="36"/>
      <c r="H221" s="36"/>
      <c r="I221" s="115"/>
      <c r="J221" s="36"/>
      <c r="K221" s="36"/>
      <c r="L221" s="39"/>
      <c r="M221" s="218"/>
      <c r="N221" s="219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143</v>
      </c>
      <c r="AU221" s="17" t="s">
        <v>87</v>
      </c>
    </row>
    <row r="222" spans="1:65" s="2" customFormat="1" ht="21.75" customHeight="1">
      <c r="A222" s="34"/>
      <c r="B222" s="35"/>
      <c r="C222" s="203" t="s">
        <v>298</v>
      </c>
      <c r="D222" s="203" t="s">
        <v>136</v>
      </c>
      <c r="E222" s="204" t="s">
        <v>471</v>
      </c>
      <c r="F222" s="205" t="s">
        <v>472</v>
      </c>
      <c r="G222" s="206" t="s">
        <v>239</v>
      </c>
      <c r="H222" s="207">
        <v>80.08</v>
      </c>
      <c r="I222" s="208"/>
      <c r="J222" s="209">
        <f>ROUND(I222*H222,2)</f>
        <v>0</v>
      </c>
      <c r="K222" s="205" t="s">
        <v>140</v>
      </c>
      <c r="L222" s="39"/>
      <c r="M222" s="210" t="s">
        <v>1</v>
      </c>
      <c r="N222" s="211" t="s">
        <v>42</v>
      </c>
      <c r="O222" s="71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4" t="s">
        <v>141</v>
      </c>
      <c r="AT222" s="214" t="s">
        <v>136</v>
      </c>
      <c r="AU222" s="214" t="s">
        <v>87</v>
      </c>
      <c r="AY222" s="17" t="s">
        <v>133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7" t="s">
        <v>85</v>
      </c>
      <c r="BK222" s="215">
        <f>ROUND(I222*H222,2)</f>
        <v>0</v>
      </c>
      <c r="BL222" s="17" t="s">
        <v>141</v>
      </c>
      <c r="BM222" s="214" t="s">
        <v>808</v>
      </c>
    </row>
    <row r="223" spans="1:65" s="2" customFormat="1" ht="29.25">
      <c r="A223" s="34"/>
      <c r="B223" s="35"/>
      <c r="C223" s="36"/>
      <c r="D223" s="216" t="s">
        <v>143</v>
      </c>
      <c r="E223" s="36"/>
      <c r="F223" s="217" t="s">
        <v>474</v>
      </c>
      <c r="G223" s="36"/>
      <c r="H223" s="36"/>
      <c r="I223" s="115"/>
      <c r="J223" s="36"/>
      <c r="K223" s="36"/>
      <c r="L223" s="39"/>
      <c r="M223" s="218"/>
      <c r="N223" s="219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143</v>
      </c>
      <c r="AU223" s="17" t="s">
        <v>87</v>
      </c>
    </row>
    <row r="224" spans="1:65" s="13" customFormat="1" ht="11.25">
      <c r="B224" s="220"/>
      <c r="C224" s="221"/>
      <c r="D224" s="216" t="s">
        <v>145</v>
      </c>
      <c r="E224" s="222" t="s">
        <v>1</v>
      </c>
      <c r="F224" s="223" t="s">
        <v>809</v>
      </c>
      <c r="G224" s="221"/>
      <c r="H224" s="224">
        <v>80.08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145</v>
      </c>
      <c r="AU224" s="230" t="s">
        <v>87</v>
      </c>
      <c r="AV224" s="13" t="s">
        <v>87</v>
      </c>
      <c r="AW224" s="13" t="s">
        <v>34</v>
      </c>
      <c r="AX224" s="13" t="s">
        <v>85</v>
      </c>
      <c r="AY224" s="230" t="s">
        <v>133</v>
      </c>
    </row>
    <row r="225" spans="1:65" s="2" customFormat="1" ht="21.75" customHeight="1">
      <c r="A225" s="34"/>
      <c r="B225" s="35"/>
      <c r="C225" s="203" t="s">
        <v>304</v>
      </c>
      <c r="D225" s="203" t="s">
        <v>136</v>
      </c>
      <c r="E225" s="204" t="s">
        <v>477</v>
      </c>
      <c r="F225" s="205" t="s">
        <v>478</v>
      </c>
      <c r="G225" s="206" t="s">
        <v>239</v>
      </c>
      <c r="H225" s="207">
        <v>5.84</v>
      </c>
      <c r="I225" s="208"/>
      <c r="J225" s="209">
        <f>ROUND(I225*H225,2)</f>
        <v>0</v>
      </c>
      <c r="K225" s="205" t="s">
        <v>140</v>
      </c>
      <c r="L225" s="39"/>
      <c r="M225" s="210" t="s">
        <v>1</v>
      </c>
      <c r="N225" s="211" t="s">
        <v>42</v>
      </c>
      <c r="O225" s="71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4" t="s">
        <v>141</v>
      </c>
      <c r="AT225" s="214" t="s">
        <v>136</v>
      </c>
      <c r="AU225" s="214" t="s">
        <v>87</v>
      </c>
      <c r="AY225" s="17" t="s">
        <v>133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7" t="s">
        <v>85</v>
      </c>
      <c r="BK225" s="215">
        <f>ROUND(I225*H225,2)</f>
        <v>0</v>
      </c>
      <c r="BL225" s="17" t="s">
        <v>141</v>
      </c>
      <c r="BM225" s="214" t="s">
        <v>810</v>
      </c>
    </row>
    <row r="226" spans="1:65" s="2" customFormat="1" ht="29.25">
      <c r="A226" s="34"/>
      <c r="B226" s="35"/>
      <c r="C226" s="36"/>
      <c r="D226" s="216" t="s">
        <v>143</v>
      </c>
      <c r="E226" s="36"/>
      <c r="F226" s="217" t="s">
        <v>480</v>
      </c>
      <c r="G226" s="36"/>
      <c r="H226" s="36"/>
      <c r="I226" s="115"/>
      <c r="J226" s="36"/>
      <c r="K226" s="36"/>
      <c r="L226" s="39"/>
      <c r="M226" s="218"/>
      <c r="N226" s="219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143</v>
      </c>
      <c r="AU226" s="17" t="s">
        <v>87</v>
      </c>
    </row>
    <row r="227" spans="1:65" s="12" customFormat="1" ht="22.9" customHeight="1">
      <c r="B227" s="187"/>
      <c r="C227" s="188"/>
      <c r="D227" s="189" t="s">
        <v>76</v>
      </c>
      <c r="E227" s="201" t="s">
        <v>481</v>
      </c>
      <c r="F227" s="201" t="s">
        <v>482</v>
      </c>
      <c r="G227" s="188"/>
      <c r="H227" s="188"/>
      <c r="I227" s="191"/>
      <c r="J227" s="202">
        <f>BK227</f>
        <v>0</v>
      </c>
      <c r="K227" s="188"/>
      <c r="L227" s="193"/>
      <c r="M227" s="194"/>
      <c r="N227" s="195"/>
      <c r="O227" s="195"/>
      <c r="P227" s="196">
        <f>SUM(P228:P229)</f>
        <v>0</v>
      </c>
      <c r="Q227" s="195"/>
      <c r="R227" s="196">
        <f>SUM(R228:R229)</f>
        <v>0</v>
      </c>
      <c r="S227" s="195"/>
      <c r="T227" s="197">
        <f>SUM(T228:T229)</f>
        <v>0</v>
      </c>
      <c r="AR227" s="198" t="s">
        <v>85</v>
      </c>
      <c r="AT227" s="199" t="s">
        <v>76</v>
      </c>
      <c r="AU227" s="199" t="s">
        <v>85</v>
      </c>
      <c r="AY227" s="198" t="s">
        <v>133</v>
      </c>
      <c r="BK227" s="200">
        <f>SUM(BK228:BK229)</f>
        <v>0</v>
      </c>
    </row>
    <row r="228" spans="1:65" s="2" customFormat="1" ht="16.5" customHeight="1">
      <c r="A228" s="34"/>
      <c r="B228" s="35"/>
      <c r="C228" s="203" t="s">
        <v>314</v>
      </c>
      <c r="D228" s="203" t="s">
        <v>136</v>
      </c>
      <c r="E228" s="204" t="s">
        <v>484</v>
      </c>
      <c r="F228" s="205" t="s">
        <v>485</v>
      </c>
      <c r="G228" s="206" t="s">
        <v>239</v>
      </c>
      <c r="H228" s="207">
        <v>3.4820000000000002</v>
      </c>
      <c r="I228" s="208"/>
      <c r="J228" s="209">
        <f>ROUND(I228*H228,2)</f>
        <v>0</v>
      </c>
      <c r="K228" s="205" t="s">
        <v>140</v>
      </c>
      <c r="L228" s="39"/>
      <c r="M228" s="210" t="s">
        <v>1</v>
      </c>
      <c r="N228" s="211" t="s">
        <v>42</v>
      </c>
      <c r="O228" s="71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4" t="s">
        <v>141</v>
      </c>
      <c r="AT228" s="214" t="s">
        <v>136</v>
      </c>
      <c r="AU228" s="214" t="s">
        <v>87</v>
      </c>
      <c r="AY228" s="17" t="s">
        <v>133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7" t="s">
        <v>85</v>
      </c>
      <c r="BK228" s="215">
        <f>ROUND(I228*H228,2)</f>
        <v>0</v>
      </c>
      <c r="BL228" s="17" t="s">
        <v>141</v>
      </c>
      <c r="BM228" s="214" t="s">
        <v>811</v>
      </c>
    </row>
    <row r="229" spans="1:65" s="2" customFormat="1" ht="39">
      <c r="A229" s="34"/>
      <c r="B229" s="35"/>
      <c r="C229" s="36"/>
      <c r="D229" s="216" t="s">
        <v>143</v>
      </c>
      <c r="E229" s="36"/>
      <c r="F229" s="217" t="s">
        <v>487</v>
      </c>
      <c r="G229" s="36"/>
      <c r="H229" s="36"/>
      <c r="I229" s="115"/>
      <c r="J229" s="36"/>
      <c r="K229" s="36"/>
      <c r="L229" s="39"/>
      <c r="M229" s="218"/>
      <c r="N229" s="219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143</v>
      </c>
      <c r="AU229" s="17" t="s">
        <v>87</v>
      </c>
    </row>
    <row r="230" spans="1:65" s="12" customFormat="1" ht="25.9" customHeight="1">
      <c r="B230" s="187"/>
      <c r="C230" s="188"/>
      <c r="D230" s="189" t="s">
        <v>76</v>
      </c>
      <c r="E230" s="190" t="s">
        <v>488</v>
      </c>
      <c r="F230" s="190" t="s">
        <v>489</v>
      </c>
      <c r="G230" s="188"/>
      <c r="H230" s="188"/>
      <c r="I230" s="191"/>
      <c r="J230" s="192">
        <f>BK230</f>
        <v>0</v>
      </c>
      <c r="K230" s="188"/>
      <c r="L230" s="193"/>
      <c r="M230" s="194"/>
      <c r="N230" s="195"/>
      <c r="O230" s="195"/>
      <c r="P230" s="196">
        <f>P231+P239+P263+P283+P306</f>
        <v>0</v>
      </c>
      <c r="Q230" s="195"/>
      <c r="R230" s="196">
        <f>R231+R239+R263+R283+R306</f>
        <v>0.21908858</v>
      </c>
      <c r="S230" s="195"/>
      <c r="T230" s="197">
        <f>T231+T239+T263+T283+T306</f>
        <v>0.79511328000000003</v>
      </c>
      <c r="AR230" s="198" t="s">
        <v>87</v>
      </c>
      <c r="AT230" s="199" t="s">
        <v>76</v>
      </c>
      <c r="AU230" s="199" t="s">
        <v>77</v>
      </c>
      <c r="AY230" s="198" t="s">
        <v>133</v>
      </c>
      <c r="BK230" s="200">
        <f>BK231+BK239+BK263+BK283+BK306</f>
        <v>0</v>
      </c>
    </row>
    <row r="231" spans="1:65" s="12" customFormat="1" ht="22.9" customHeight="1">
      <c r="B231" s="187"/>
      <c r="C231" s="188"/>
      <c r="D231" s="189" t="s">
        <v>76</v>
      </c>
      <c r="E231" s="201" t="s">
        <v>812</v>
      </c>
      <c r="F231" s="201" t="s">
        <v>813</v>
      </c>
      <c r="G231" s="188"/>
      <c r="H231" s="188"/>
      <c r="I231" s="191"/>
      <c r="J231" s="202">
        <f>BK231</f>
        <v>0</v>
      </c>
      <c r="K231" s="188"/>
      <c r="L231" s="193"/>
      <c r="M231" s="194"/>
      <c r="N231" s="195"/>
      <c r="O231" s="195"/>
      <c r="P231" s="196">
        <f>SUM(P232:P238)</f>
        <v>0</v>
      </c>
      <c r="Q231" s="195"/>
      <c r="R231" s="196">
        <f>SUM(R232:R238)</f>
        <v>5.1999999999999998E-3</v>
      </c>
      <c r="S231" s="195"/>
      <c r="T231" s="197">
        <f>SUM(T232:T238)</f>
        <v>0</v>
      </c>
      <c r="AR231" s="198" t="s">
        <v>87</v>
      </c>
      <c r="AT231" s="199" t="s">
        <v>76</v>
      </c>
      <c r="AU231" s="199" t="s">
        <v>85</v>
      </c>
      <c r="AY231" s="198" t="s">
        <v>133</v>
      </c>
      <c r="BK231" s="200">
        <f>SUM(BK232:BK238)</f>
        <v>0</v>
      </c>
    </row>
    <row r="232" spans="1:65" s="2" customFormat="1" ht="16.5" customHeight="1">
      <c r="A232" s="34"/>
      <c r="B232" s="35"/>
      <c r="C232" s="203" t="s">
        <v>321</v>
      </c>
      <c r="D232" s="203" t="s">
        <v>136</v>
      </c>
      <c r="E232" s="204" t="s">
        <v>814</v>
      </c>
      <c r="F232" s="205" t="s">
        <v>815</v>
      </c>
      <c r="G232" s="206" t="s">
        <v>139</v>
      </c>
      <c r="H232" s="207">
        <v>2</v>
      </c>
      <c r="I232" s="208"/>
      <c r="J232" s="209">
        <f>ROUND(I232*H232,2)</f>
        <v>0</v>
      </c>
      <c r="K232" s="205" t="s">
        <v>140</v>
      </c>
      <c r="L232" s="39"/>
      <c r="M232" s="210" t="s">
        <v>1</v>
      </c>
      <c r="N232" s="211" t="s">
        <v>42</v>
      </c>
      <c r="O232" s="71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4" t="s">
        <v>236</v>
      </c>
      <c r="AT232" s="214" t="s">
        <v>136</v>
      </c>
      <c r="AU232" s="214" t="s">
        <v>87</v>
      </c>
      <c r="AY232" s="17" t="s">
        <v>133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7" t="s">
        <v>85</v>
      </c>
      <c r="BK232" s="215">
        <f>ROUND(I232*H232,2)</f>
        <v>0</v>
      </c>
      <c r="BL232" s="17" t="s">
        <v>236</v>
      </c>
      <c r="BM232" s="214" t="s">
        <v>816</v>
      </c>
    </row>
    <row r="233" spans="1:65" s="2" customFormat="1" ht="19.5">
      <c r="A233" s="34"/>
      <c r="B233" s="35"/>
      <c r="C233" s="36"/>
      <c r="D233" s="216" t="s">
        <v>143</v>
      </c>
      <c r="E233" s="36"/>
      <c r="F233" s="217" t="s">
        <v>817</v>
      </c>
      <c r="G233" s="36"/>
      <c r="H233" s="36"/>
      <c r="I233" s="115"/>
      <c r="J233" s="36"/>
      <c r="K233" s="36"/>
      <c r="L233" s="39"/>
      <c r="M233" s="218"/>
      <c r="N233" s="219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143</v>
      </c>
      <c r="AU233" s="17" t="s">
        <v>87</v>
      </c>
    </row>
    <row r="234" spans="1:65" s="13" customFormat="1" ht="11.25">
      <c r="B234" s="220"/>
      <c r="C234" s="221"/>
      <c r="D234" s="216" t="s">
        <v>145</v>
      </c>
      <c r="E234" s="222" t="s">
        <v>1</v>
      </c>
      <c r="F234" s="223" t="s">
        <v>783</v>
      </c>
      <c r="G234" s="221"/>
      <c r="H234" s="224">
        <v>1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145</v>
      </c>
      <c r="AU234" s="230" t="s">
        <v>87</v>
      </c>
      <c r="AV234" s="13" t="s">
        <v>87</v>
      </c>
      <c r="AW234" s="13" t="s">
        <v>34</v>
      </c>
      <c r="AX234" s="13" t="s">
        <v>77</v>
      </c>
      <c r="AY234" s="230" t="s">
        <v>133</v>
      </c>
    </row>
    <row r="235" spans="1:65" s="13" customFormat="1" ht="11.25">
      <c r="B235" s="220"/>
      <c r="C235" s="221"/>
      <c r="D235" s="216" t="s">
        <v>145</v>
      </c>
      <c r="E235" s="222" t="s">
        <v>1</v>
      </c>
      <c r="F235" s="223" t="s">
        <v>784</v>
      </c>
      <c r="G235" s="221"/>
      <c r="H235" s="224">
        <v>1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145</v>
      </c>
      <c r="AU235" s="230" t="s">
        <v>87</v>
      </c>
      <c r="AV235" s="13" t="s">
        <v>87</v>
      </c>
      <c r="AW235" s="13" t="s">
        <v>34</v>
      </c>
      <c r="AX235" s="13" t="s">
        <v>77</v>
      </c>
      <c r="AY235" s="230" t="s">
        <v>133</v>
      </c>
    </row>
    <row r="236" spans="1:65" s="14" customFormat="1" ht="11.25">
      <c r="B236" s="241"/>
      <c r="C236" s="242"/>
      <c r="D236" s="216" t="s">
        <v>145</v>
      </c>
      <c r="E236" s="243" t="s">
        <v>1</v>
      </c>
      <c r="F236" s="244" t="s">
        <v>160</v>
      </c>
      <c r="G236" s="242"/>
      <c r="H236" s="245">
        <v>2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AT236" s="251" t="s">
        <v>145</v>
      </c>
      <c r="AU236" s="251" t="s">
        <v>87</v>
      </c>
      <c r="AV236" s="14" t="s">
        <v>141</v>
      </c>
      <c r="AW236" s="14" t="s">
        <v>34</v>
      </c>
      <c r="AX236" s="14" t="s">
        <v>85</v>
      </c>
      <c r="AY236" s="251" t="s">
        <v>133</v>
      </c>
    </row>
    <row r="237" spans="1:65" s="2" customFormat="1" ht="16.5" customHeight="1">
      <c r="A237" s="34"/>
      <c r="B237" s="35"/>
      <c r="C237" s="231" t="s">
        <v>326</v>
      </c>
      <c r="D237" s="231" t="s">
        <v>147</v>
      </c>
      <c r="E237" s="232" t="s">
        <v>818</v>
      </c>
      <c r="F237" s="233" t="s">
        <v>819</v>
      </c>
      <c r="G237" s="234" t="s">
        <v>139</v>
      </c>
      <c r="H237" s="235">
        <v>2</v>
      </c>
      <c r="I237" s="236"/>
      <c r="J237" s="237">
        <f>ROUND(I237*H237,2)</f>
        <v>0</v>
      </c>
      <c r="K237" s="233" t="s">
        <v>140</v>
      </c>
      <c r="L237" s="238"/>
      <c r="M237" s="239" t="s">
        <v>1</v>
      </c>
      <c r="N237" s="240" t="s">
        <v>42</v>
      </c>
      <c r="O237" s="71"/>
      <c r="P237" s="212">
        <f>O237*H237</f>
        <v>0</v>
      </c>
      <c r="Q237" s="212">
        <v>2.5999999999999999E-3</v>
      </c>
      <c r="R237" s="212">
        <f>Q237*H237</f>
        <v>5.1999999999999998E-3</v>
      </c>
      <c r="S237" s="212">
        <v>0</v>
      </c>
      <c r="T237" s="21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4" t="s">
        <v>339</v>
      </c>
      <c r="AT237" s="214" t="s">
        <v>147</v>
      </c>
      <c r="AU237" s="214" t="s">
        <v>87</v>
      </c>
      <c r="AY237" s="17" t="s">
        <v>133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7" t="s">
        <v>85</v>
      </c>
      <c r="BK237" s="215">
        <f>ROUND(I237*H237,2)</f>
        <v>0</v>
      </c>
      <c r="BL237" s="17" t="s">
        <v>236</v>
      </c>
      <c r="BM237" s="214" t="s">
        <v>820</v>
      </c>
    </row>
    <row r="238" spans="1:65" s="2" customFormat="1" ht="11.25">
      <c r="A238" s="34"/>
      <c r="B238" s="35"/>
      <c r="C238" s="36"/>
      <c r="D238" s="216" t="s">
        <v>143</v>
      </c>
      <c r="E238" s="36"/>
      <c r="F238" s="217" t="s">
        <v>819</v>
      </c>
      <c r="G238" s="36"/>
      <c r="H238" s="36"/>
      <c r="I238" s="115"/>
      <c r="J238" s="36"/>
      <c r="K238" s="36"/>
      <c r="L238" s="39"/>
      <c r="M238" s="218"/>
      <c r="N238" s="219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143</v>
      </c>
      <c r="AU238" s="17" t="s">
        <v>87</v>
      </c>
    </row>
    <row r="239" spans="1:65" s="12" customFormat="1" ht="22.9" customHeight="1">
      <c r="B239" s="187"/>
      <c r="C239" s="188"/>
      <c r="D239" s="189" t="s">
        <v>76</v>
      </c>
      <c r="E239" s="201" t="s">
        <v>490</v>
      </c>
      <c r="F239" s="201" t="s">
        <v>491</v>
      </c>
      <c r="G239" s="188"/>
      <c r="H239" s="188"/>
      <c r="I239" s="191"/>
      <c r="J239" s="202">
        <f>BK239</f>
        <v>0</v>
      </c>
      <c r="K239" s="188"/>
      <c r="L239" s="193"/>
      <c r="M239" s="194"/>
      <c r="N239" s="195"/>
      <c r="O239" s="195"/>
      <c r="P239" s="196">
        <f>SUM(P240:P262)</f>
        <v>0</v>
      </c>
      <c r="Q239" s="195"/>
      <c r="R239" s="196">
        <f>SUM(R240:R262)</f>
        <v>3.9E-2</v>
      </c>
      <c r="S239" s="195"/>
      <c r="T239" s="197">
        <f>SUM(T240:T262)</f>
        <v>0.16800000000000001</v>
      </c>
      <c r="AR239" s="198" t="s">
        <v>87</v>
      </c>
      <c r="AT239" s="199" t="s">
        <v>76</v>
      </c>
      <c r="AU239" s="199" t="s">
        <v>85</v>
      </c>
      <c r="AY239" s="198" t="s">
        <v>133</v>
      </c>
      <c r="BK239" s="200">
        <f>SUM(BK240:BK262)</f>
        <v>0</v>
      </c>
    </row>
    <row r="240" spans="1:65" s="2" customFormat="1" ht="21.75" customHeight="1">
      <c r="A240" s="34"/>
      <c r="B240" s="35"/>
      <c r="C240" s="203" t="s">
        <v>333</v>
      </c>
      <c r="D240" s="203" t="s">
        <v>136</v>
      </c>
      <c r="E240" s="204" t="s">
        <v>821</v>
      </c>
      <c r="F240" s="205" t="s">
        <v>822</v>
      </c>
      <c r="G240" s="206" t="s">
        <v>139</v>
      </c>
      <c r="H240" s="207">
        <v>2</v>
      </c>
      <c r="I240" s="208"/>
      <c r="J240" s="209">
        <f>ROUND(I240*H240,2)</f>
        <v>0</v>
      </c>
      <c r="K240" s="205" t="s">
        <v>140</v>
      </c>
      <c r="L240" s="39"/>
      <c r="M240" s="210" t="s">
        <v>1</v>
      </c>
      <c r="N240" s="211" t="s">
        <v>42</v>
      </c>
      <c r="O240" s="71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4" t="s">
        <v>236</v>
      </c>
      <c r="AT240" s="214" t="s">
        <v>136</v>
      </c>
      <c r="AU240" s="214" t="s">
        <v>87</v>
      </c>
      <c r="AY240" s="17" t="s">
        <v>133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7" t="s">
        <v>85</v>
      </c>
      <c r="BK240" s="215">
        <f>ROUND(I240*H240,2)</f>
        <v>0</v>
      </c>
      <c r="BL240" s="17" t="s">
        <v>236</v>
      </c>
      <c r="BM240" s="214" t="s">
        <v>823</v>
      </c>
    </row>
    <row r="241" spans="1:65" s="2" customFormat="1" ht="29.25">
      <c r="A241" s="34"/>
      <c r="B241" s="35"/>
      <c r="C241" s="36"/>
      <c r="D241" s="216" t="s">
        <v>143</v>
      </c>
      <c r="E241" s="36"/>
      <c r="F241" s="217" t="s">
        <v>824</v>
      </c>
      <c r="G241" s="36"/>
      <c r="H241" s="36"/>
      <c r="I241" s="115"/>
      <c r="J241" s="36"/>
      <c r="K241" s="36"/>
      <c r="L241" s="39"/>
      <c r="M241" s="218"/>
      <c r="N241" s="219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143</v>
      </c>
      <c r="AU241" s="17" t="s">
        <v>87</v>
      </c>
    </row>
    <row r="242" spans="1:65" s="13" customFormat="1" ht="11.25">
      <c r="B242" s="220"/>
      <c r="C242" s="221"/>
      <c r="D242" s="216" t="s">
        <v>145</v>
      </c>
      <c r="E242" s="222" t="s">
        <v>1</v>
      </c>
      <c r="F242" s="223" t="s">
        <v>825</v>
      </c>
      <c r="G242" s="221"/>
      <c r="H242" s="224">
        <v>2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145</v>
      </c>
      <c r="AU242" s="230" t="s">
        <v>87</v>
      </c>
      <c r="AV242" s="13" t="s">
        <v>87</v>
      </c>
      <c r="AW242" s="13" t="s">
        <v>34</v>
      </c>
      <c r="AX242" s="13" t="s">
        <v>85</v>
      </c>
      <c r="AY242" s="230" t="s">
        <v>133</v>
      </c>
    </row>
    <row r="243" spans="1:65" s="2" customFormat="1" ht="21.75" customHeight="1">
      <c r="A243" s="34"/>
      <c r="B243" s="35"/>
      <c r="C243" s="231" t="s">
        <v>339</v>
      </c>
      <c r="D243" s="231" t="s">
        <v>147</v>
      </c>
      <c r="E243" s="232" t="s">
        <v>826</v>
      </c>
      <c r="F243" s="233" t="s">
        <v>827</v>
      </c>
      <c r="G243" s="234" t="s">
        <v>139</v>
      </c>
      <c r="H243" s="235">
        <v>2</v>
      </c>
      <c r="I243" s="236"/>
      <c r="J243" s="237">
        <f>ROUND(I243*H243,2)</f>
        <v>0</v>
      </c>
      <c r="K243" s="233" t="s">
        <v>1</v>
      </c>
      <c r="L243" s="238"/>
      <c r="M243" s="239" t="s">
        <v>1</v>
      </c>
      <c r="N243" s="240" t="s">
        <v>42</v>
      </c>
      <c r="O243" s="71"/>
      <c r="P243" s="212">
        <f>O243*H243</f>
        <v>0</v>
      </c>
      <c r="Q243" s="212">
        <v>1.95E-2</v>
      </c>
      <c r="R243" s="212">
        <f>Q243*H243</f>
        <v>3.9E-2</v>
      </c>
      <c r="S243" s="212">
        <v>0</v>
      </c>
      <c r="T243" s="21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4" t="s">
        <v>339</v>
      </c>
      <c r="AT243" s="214" t="s">
        <v>147</v>
      </c>
      <c r="AU243" s="214" t="s">
        <v>87</v>
      </c>
      <c r="AY243" s="17" t="s">
        <v>133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7" t="s">
        <v>85</v>
      </c>
      <c r="BK243" s="215">
        <f>ROUND(I243*H243,2)</f>
        <v>0</v>
      </c>
      <c r="BL243" s="17" t="s">
        <v>236</v>
      </c>
      <c r="BM243" s="214" t="s">
        <v>828</v>
      </c>
    </row>
    <row r="244" spans="1:65" s="2" customFormat="1" ht="19.5">
      <c r="A244" s="34"/>
      <c r="B244" s="35"/>
      <c r="C244" s="36"/>
      <c r="D244" s="216" t="s">
        <v>143</v>
      </c>
      <c r="E244" s="36"/>
      <c r="F244" s="217" t="s">
        <v>827</v>
      </c>
      <c r="G244" s="36"/>
      <c r="H244" s="36"/>
      <c r="I244" s="115"/>
      <c r="J244" s="36"/>
      <c r="K244" s="36"/>
      <c r="L244" s="39"/>
      <c r="M244" s="218"/>
      <c r="N244" s="219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143</v>
      </c>
      <c r="AU244" s="17" t="s">
        <v>87</v>
      </c>
    </row>
    <row r="245" spans="1:65" s="13" customFormat="1" ht="11.25">
      <c r="B245" s="220"/>
      <c r="C245" s="221"/>
      <c r="D245" s="216" t="s">
        <v>145</v>
      </c>
      <c r="E245" s="222" t="s">
        <v>1</v>
      </c>
      <c r="F245" s="223" t="s">
        <v>534</v>
      </c>
      <c r="G245" s="221"/>
      <c r="H245" s="224">
        <v>2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145</v>
      </c>
      <c r="AU245" s="230" t="s">
        <v>87</v>
      </c>
      <c r="AV245" s="13" t="s">
        <v>87</v>
      </c>
      <c r="AW245" s="13" t="s">
        <v>34</v>
      </c>
      <c r="AX245" s="13" t="s">
        <v>85</v>
      </c>
      <c r="AY245" s="230" t="s">
        <v>133</v>
      </c>
    </row>
    <row r="246" spans="1:65" s="2" customFormat="1" ht="16.5" customHeight="1">
      <c r="A246" s="34"/>
      <c r="B246" s="35"/>
      <c r="C246" s="203" t="s">
        <v>346</v>
      </c>
      <c r="D246" s="203" t="s">
        <v>136</v>
      </c>
      <c r="E246" s="204" t="s">
        <v>555</v>
      </c>
      <c r="F246" s="205" t="s">
        <v>556</v>
      </c>
      <c r="G246" s="206" t="s">
        <v>139</v>
      </c>
      <c r="H246" s="207">
        <v>2</v>
      </c>
      <c r="I246" s="208"/>
      <c r="J246" s="209">
        <f>ROUND(I246*H246,2)</f>
        <v>0</v>
      </c>
      <c r="K246" s="205" t="s">
        <v>140</v>
      </c>
      <c r="L246" s="39"/>
      <c r="M246" s="210" t="s">
        <v>1</v>
      </c>
      <c r="N246" s="211" t="s">
        <v>42</v>
      </c>
      <c r="O246" s="71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4" t="s">
        <v>236</v>
      </c>
      <c r="AT246" s="214" t="s">
        <v>136</v>
      </c>
      <c r="AU246" s="214" t="s">
        <v>87</v>
      </c>
      <c r="AY246" s="17" t="s">
        <v>133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7" t="s">
        <v>85</v>
      </c>
      <c r="BK246" s="215">
        <f>ROUND(I246*H246,2)</f>
        <v>0</v>
      </c>
      <c r="BL246" s="17" t="s">
        <v>236</v>
      </c>
      <c r="BM246" s="214" t="s">
        <v>829</v>
      </c>
    </row>
    <row r="247" spans="1:65" s="2" customFormat="1" ht="11.25">
      <c r="A247" s="34"/>
      <c r="B247" s="35"/>
      <c r="C247" s="36"/>
      <c r="D247" s="216" t="s">
        <v>143</v>
      </c>
      <c r="E247" s="36"/>
      <c r="F247" s="217" t="s">
        <v>558</v>
      </c>
      <c r="G247" s="36"/>
      <c r="H247" s="36"/>
      <c r="I247" s="115"/>
      <c r="J247" s="36"/>
      <c r="K247" s="36"/>
      <c r="L247" s="39"/>
      <c r="M247" s="218"/>
      <c r="N247" s="219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143</v>
      </c>
      <c r="AU247" s="17" t="s">
        <v>87</v>
      </c>
    </row>
    <row r="248" spans="1:65" s="2" customFormat="1" ht="16.5" customHeight="1">
      <c r="A248" s="34"/>
      <c r="B248" s="35"/>
      <c r="C248" s="203" t="s">
        <v>353</v>
      </c>
      <c r="D248" s="203" t="s">
        <v>136</v>
      </c>
      <c r="E248" s="204" t="s">
        <v>560</v>
      </c>
      <c r="F248" s="205" t="s">
        <v>561</v>
      </c>
      <c r="G248" s="206" t="s">
        <v>139</v>
      </c>
      <c r="H248" s="207">
        <v>2</v>
      </c>
      <c r="I248" s="208"/>
      <c r="J248" s="209">
        <f>ROUND(I248*H248,2)</f>
        <v>0</v>
      </c>
      <c r="K248" s="205" t="s">
        <v>140</v>
      </c>
      <c r="L248" s="39"/>
      <c r="M248" s="210" t="s">
        <v>1</v>
      </c>
      <c r="N248" s="211" t="s">
        <v>42</v>
      </c>
      <c r="O248" s="71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4" t="s">
        <v>236</v>
      </c>
      <c r="AT248" s="214" t="s">
        <v>136</v>
      </c>
      <c r="AU248" s="214" t="s">
        <v>87</v>
      </c>
      <c r="AY248" s="17" t="s">
        <v>133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7" t="s">
        <v>85</v>
      </c>
      <c r="BK248" s="215">
        <f>ROUND(I248*H248,2)</f>
        <v>0</v>
      </c>
      <c r="BL248" s="17" t="s">
        <v>236</v>
      </c>
      <c r="BM248" s="214" t="s">
        <v>830</v>
      </c>
    </row>
    <row r="249" spans="1:65" s="2" customFormat="1" ht="19.5">
      <c r="A249" s="34"/>
      <c r="B249" s="35"/>
      <c r="C249" s="36"/>
      <c r="D249" s="216" t="s">
        <v>143</v>
      </c>
      <c r="E249" s="36"/>
      <c r="F249" s="217" t="s">
        <v>563</v>
      </c>
      <c r="G249" s="36"/>
      <c r="H249" s="36"/>
      <c r="I249" s="115"/>
      <c r="J249" s="36"/>
      <c r="K249" s="36"/>
      <c r="L249" s="39"/>
      <c r="M249" s="218"/>
      <c r="N249" s="219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143</v>
      </c>
      <c r="AU249" s="17" t="s">
        <v>87</v>
      </c>
    </row>
    <row r="250" spans="1:65" s="2" customFormat="1" ht="16.5" customHeight="1">
      <c r="A250" s="34"/>
      <c r="B250" s="35"/>
      <c r="C250" s="231" t="s">
        <v>359</v>
      </c>
      <c r="D250" s="231" t="s">
        <v>147</v>
      </c>
      <c r="E250" s="232" t="s">
        <v>565</v>
      </c>
      <c r="F250" s="233" t="s">
        <v>566</v>
      </c>
      <c r="G250" s="234" t="s">
        <v>349</v>
      </c>
      <c r="H250" s="235">
        <v>2</v>
      </c>
      <c r="I250" s="236"/>
      <c r="J250" s="237">
        <f>ROUND(I250*H250,2)</f>
        <v>0</v>
      </c>
      <c r="K250" s="233" t="s">
        <v>1</v>
      </c>
      <c r="L250" s="238"/>
      <c r="M250" s="239" t="s">
        <v>1</v>
      </c>
      <c r="N250" s="240" t="s">
        <v>42</v>
      </c>
      <c r="O250" s="71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339</v>
      </c>
      <c r="AT250" s="214" t="s">
        <v>147</v>
      </c>
      <c r="AU250" s="214" t="s">
        <v>87</v>
      </c>
      <c r="AY250" s="17" t="s">
        <v>133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7" t="s">
        <v>85</v>
      </c>
      <c r="BK250" s="215">
        <f>ROUND(I250*H250,2)</f>
        <v>0</v>
      </c>
      <c r="BL250" s="17" t="s">
        <v>236</v>
      </c>
      <c r="BM250" s="214" t="s">
        <v>831</v>
      </c>
    </row>
    <row r="251" spans="1:65" s="2" customFormat="1" ht="11.25">
      <c r="A251" s="34"/>
      <c r="B251" s="35"/>
      <c r="C251" s="36"/>
      <c r="D251" s="216" t="s">
        <v>143</v>
      </c>
      <c r="E251" s="36"/>
      <c r="F251" s="217" t="s">
        <v>566</v>
      </c>
      <c r="G251" s="36"/>
      <c r="H251" s="36"/>
      <c r="I251" s="115"/>
      <c r="J251" s="36"/>
      <c r="K251" s="36"/>
      <c r="L251" s="39"/>
      <c r="M251" s="218"/>
      <c r="N251" s="219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143</v>
      </c>
      <c r="AU251" s="17" t="s">
        <v>87</v>
      </c>
    </row>
    <row r="252" spans="1:65" s="2" customFormat="1" ht="16.5" customHeight="1">
      <c r="A252" s="34"/>
      <c r="B252" s="35"/>
      <c r="C252" s="231" t="s">
        <v>366</v>
      </c>
      <c r="D252" s="231" t="s">
        <v>147</v>
      </c>
      <c r="E252" s="232" t="s">
        <v>569</v>
      </c>
      <c r="F252" s="233" t="s">
        <v>570</v>
      </c>
      <c r="G252" s="234" t="s">
        <v>349</v>
      </c>
      <c r="H252" s="235">
        <v>2</v>
      </c>
      <c r="I252" s="236"/>
      <c r="J252" s="237">
        <f>ROUND(I252*H252,2)</f>
        <v>0</v>
      </c>
      <c r="K252" s="233" t="s">
        <v>1</v>
      </c>
      <c r="L252" s="238"/>
      <c r="M252" s="239" t="s">
        <v>1</v>
      </c>
      <c r="N252" s="240" t="s">
        <v>42</v>
      </c>
      <c r="O252" s="71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4" t="s">
        <v>339</v>
      </c>
      <c r="AT252" s="214" t="s">
        <v>147</v>
      </c>
      <c r="AU252" s="214" t="s">
        <v>87</v>
      </c>
      <c r="AY252" s="17" t="s">
        <v>133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7" t="s">
        <v>85</v>
      </c>
      <c r="BK252" s="215">
        <f>ROUND(I252*H252,2)</f>
        <v>0</v>
      </c>
      <c r="BL252" s="17" t="s">
        <v>236</v>
      </c>
      <c r="BM252" s="214" t="s">
        <v>832</v>
      </c>
    </row>
    <row r="253" spans="1:65" s="2" customFormat="1" ht="11.25">
      <c r="A253" s="34"/>
      <c r="B253" s="35"/>
      <c r="C253" s="36"/>
      <c r="D253" s="216" t="s">
        <v>143</v>
      </c>
      <c r="E253" s="36"/>
      <c r="F253" s="217" t="s">
        <v>570</v>
      </c>
      <c r="G253" s="36"/>
      <c r="H253" s="36"/>
      <c r="I253" s="115"/>
      <c r="J253" s="36"/>
      <c r="K253" s="36"/>
      <c r="L253" s="39"/>
      <c r="M253" s="218"/>
      <c r="N253" s="219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143</v>
      </c>
      <c r="AU253" s="17" t="s">
        <v>87</v>
      </c>
    </row>
    <row r="254" spans="1:65" s="2" customFormat="1" ht="21.75" customHeight="1">
      <c r="A254" s="34"/>
      <c r="B254" s="35"/>
      <c r="C254" s="203" t="s">
        <v>374</v>
      </c>
      <c r="D254" s="203" t="s">
        <v>136</v>
      </c>
      <c r="E254" s="204" t="s">
        <v>536</v>
      </c>
      <c r="F254" s="205" t="s">
        <v>537</v>
      </c>
      <c r="G254" s="206" t="s">
        <v>139</v>
      </c>
      <c r="H254" s="207">
        <v>7</v>
      </c>
      <c r="I254" s="208"/>
      <c r="J254" s="209">
        <f>ROUND(I254*H254,2)</f>
        <v>0</v>
      </c>
      <c r="K254" s="205" t="s">
        <v>140</v>
      </c>
      <c r="L254" s="39"/>
      <c r="M254" s="210" t="s">
        <v>1</v>
      </c>
      <c r="N254" s="211" t="s">
        <v>42</v>
      </c>
      <c r="O254" s="71"/>
      <c r="P254" s="212">
        <f>O254*H254</f>
        <v>0</v>
      </c>
      <c r="Q254" s="212">
        <v>0</v>
      </c>
      <c r="R254" s="212">
        <f>Q254*H254</f>
        <v>0</v>
      </c>
      <c r="S254" s="212">
        <v>2.4E-2</v>
      </c>
      <c r="T254" s="213">
        <f>S254*H254</f>
        <v>0.16800000000000001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4" t="s">
        <v>236</v>
      </c>
      <c r="AT254" s="214" t="s">
        <v>136</v>
      </c>
      <c r="AU254" s="214" t="s">
        <v>87</v>
      </c>
      <c r="AY254" s="17" t="s">
        <v>133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7" t="s">
        <v>85</v>
      </c>
      <c r="BK254" s="215">
        <f>ROUND(I254*H254,2)</f>
        <v>0</v>
      </c>
      <c r="BL254" s="17" t="s">
        <v>236</v>
      </c>
      <c r="BM254" s="214" t="s">
        <v>833</v>
      </c>
    </row>
    <row r="255" spans="1:65" s="2" customFormat="1" ht="29.25">
      <c r="A255" s="34"/>
      <c r="B255" s="35"/>
      <c r="C255" s="36"/>
      <c r="D255" s="216" t="s">
        <v>143</v>
      </c>
      <c r="E255" s="36"/>
      <c r="F255" s="217" t="s">
        <v>539</v>
      </c>
      <c r="G255" s="36"/>
      <c r="H255" s="36"/>
      <c r="I255" s="115"/>
      <c r="J255" s="36"/>
      <c r="K255" s="36"/>
      <c r="L255" s="39"/>
      <c r="M255" s="218"/>
      <c r="N255" s="219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143</v>
      </c>
      <c r="AU255" s="17" t="s">
        <v>87</v>
      </c>
    </row>
    <row r="256" spans="1:65" s="13" customFormat="1" ht="11.25">
      <c r="B256" s="220"/>
      <c r="C256" s="221"/>
      <c r="D256" s="216" t="s">
        <v>145</v>
      </c>
      <c r="E256" s="222" t="s">
        <v>1</v>
      </c>
      <c r="F256" s="223" t="s">
        <v>834</v>
      </c>
      <c r="G256" s="221"/>
      <c r="H256" s="224">
        <v>2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145</v>
      </c>
      <c r="AU256" s="230" t="s">
        <v>87</v>
      </c>
      <c r="AV256" s="13" t="s">
        <v>87</v>
      </c>
      <c r="AW256" s="13" t="s">
        <v>34</v>
      </c>
      <c r="AX256" s="13" t="s">
        <v>77</v>
      </c>
      <c r="AY256" s="230" t="s">
        <v>133</v>
      </c>
    </row>
    <row r="257" spans="1:65" s="13" customFormat="1" ht="11.25">
      <c r="B257" s="220"/>
      <c r="C257" s="221"/>
      <c r="D257" s="216" t="s">
        <v>145</v>
      </c>
      <c r="E257" s="222" t="s">
        <v>1</v>
      </c>
      <c r="F257" s="223" t="s">
        <v>835</v>
      </c>
      <c r="G257" s="221"/>
      <c r="H257" s="224">
        <v>5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145</v>
      </c>
      <c r="AU257" s="230" t="s">
        <v>87</v>
      </c>
      <c r="AV257" s="13" t="s">
        <v>87</v>
      </c>
      <c r="AW257" s="13" t="s">
        <v>34</v>
      </c>
      <c r="AX257" s="13" t="s">
        <v>77</v>
      </c>
      <c r="AY257" s="230" t="s">
        <v>133</v>
      </c>
    </row>
    <row r="258" spans="1:65" s="14" customFormat="1" ht="11.25">
      <c r="B258" s="241"/>
      <c r="C258" s="242"/>
      <c r="D258" s="216" t="s">
        <v>145</v>
      </c>
      <c r="E258" s="243" t="s">
        <v>1</v>
      </c>
      <c r="F258" s="244" t="s">
        <v>160</v>
      </c>
      <c r="G258" s="242"/>
      <c r="H258" s="245">
        <v>7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AT258" s="251" t="s">
        <v>145</v>
      </c>
      <c r="AU258" s="251" t="s">
        <v>87</v>
      </c>
      <c r="AV258" s="14" t="s">
        <v>141</v>
      </c>
      <c r="AW258" s="14" t="s">
        <v>34</v>
      </c>
      <c r="AX258" s="14" t="s">
        <v>85</v>
      </c>
      <c r="AY258" s="251" t="s">
        <v>133</v>
      </c>
    </row>
    <row r="259" spans="1:65" s="2" customFormat="1" ht="21.75" customHeight="1">
      <c r="A259" s="34"/>
      <c r="B259" s="35"/>
      <c r="C259" s="203" t="s">
        <v>384</v>
      </c>
      <c r="D259" s="203" t="s">
        <v>136</v>
      </c>
      <c r="E259" s="204" t="s">
        <v>543</v>
      </c>
      <c r="F259" s="205" t="s">
        <v>544</v>
      </c>
      <c r="G259" s="206" t="s">
        <v>239</v>
      </c>
      <c r="H259" s="207">
        <v>3.9E-2</v>
      </c>
      <c r="I259" s="208"/>
      <c r="J259" s="209">
        <f>ROUND(I259*H259,2)</f>
        <v>0</v>
      </c>
      <c r="K259" s="205" t="s">
        <v>140</v>
      </c>
      <c r="L259" s="39"/>
      <c r="M259" s="210" t="s">
        <v>1</v>
      </c>
      <c r="N259" s="211" t="s">
        <v>42</v>
      </c>
      <c r="O259" s="71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4" t="s">
        <v>236</v>
      </c>
      <c r="AT259" s="214" t="s">
        <v>136</v>
      </c>
      <c r="AU259" s="214" t="s">
        <v>87</v>
      </c>
      <c r="AY259" s="17" t="s">
        <v>133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7" t="s">
        <v>85</v>
      </c>
      <c r="BK259" s="215">
        <f>ROUND(I259*H259,2)</f>
        <v>0</v>
      </c>
      <c r="BL259" s="17" t="s">
        <v>236</v>
      </c>
      <c r="BM259" s="214" t="s">
        <v>836</v>
      </c>
    </row>
    <row r="260" spans="1:65" s="2" customFormat="1" ht="29.25">
      <c r="A260" s="34"/>
      <c r="B260" s="35"/>
      <c r="C260" s="36"/>
      <c r="D260" s="216" t="s">
        <v>143</v>
      </c>
      <c r="E260" s="36"/>
      <c r="F260" s="217" t="s">
        <v>546</v>
      </c>
      <c r="G260" s="36"/>
      <c r="H260" s="36"/>
      <c r="I260" s="115"/>
      <c r="J260" s="36"/>
      <c r="K260" s="36"/>
      <c r="L260" s="39"/>
      <c r="M260" s="218"/>
      <c r="N260" s="219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143</v>
      </c>
      <c r="AU260" s="17" t="s">
        <v>87</v>
      </c>
    </row>
    <row r="261" spans="1:65" s="2" customFormat="1" ht="21.75" customHeight="1">
      <c r="A261" s="34"/>
      <c r="B261" s="35"/>
      <c r="C261" s="203" t="s">
        <v>389</v>
      </c>
      <c r="D261" s="203" t="s">
        <v>136</v>
      </c>
      <c r="E261" s="204" t="s">
        <v>548</v>
      </c>
      <c r="F261" s="205" t="s">
        <v>549</v>
      </c>
      <c r="G261" s="206" t="s">
        <v>239</v>
      </c>
      <c r="H261" s="207">
        <v>3.9E-2</v>
      </c>
      <c r="I261" s="208"/>
      <c r="J261" s="209">
        <f>ROUND(I261*H261,2)</f>
        <v>0</v>
      </c>
      <c r="K261" s="205" t="s">
        <v>140</v>
      </c>
      <c r="L261" s="39"/>
      <c r="M261" s="210" t="s">
        <v>1</v>
      </c>
      <c r="N261" s="211" t="s">
        <v>42</v>
      </c>
      <c r="O261" s="71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4" t="s">
        <v>236</v>
      </c>
      <c r="AT261" s="214" t="s">
        <v>136</v>
      </c>
      <c r="AU261" s="214" t="s">
        <v>87</v>
      </c>
      <c r="AY261" s="17" t="s">
        <v>133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7" t="s">
        <v>85</v>
      </c>
      <c r="BK261" s="215">
        <f>ROUND(I261*H261,2)</f>
        <v>0</v>
      </c>
      <c r="BL261" s="17" t="s">
        <v>236</v>
      </c>
      <c r="BM261" s="214" t="s">
        <v>837</v>
      </c>
    </row>
    <row r="262" spans="1:65" s="2" customFormat="1" ht="29.25">
      <c r="A262" s="34"/>
      <c r="B262" s="35"/>
      <c r="C262" s="36"/>
      <c r="D262" s="216" t="s">
        <v>143</v>
      </c>
      <c r="E262" s="36"/>
      <c r="F262" s="217" t="s">
        <v>551</v>
      </c>
      <c r="G262" s="36"/>
      <c r="H262" s="36"/>
      <c r="I262" s="115"/>
      <c r="J262" s="36"/>
      <c r="K262" s="36"/>
      <c r="L262" s="39"/>
      <c r="M262" s="218"/>
      <c r="N262" s="219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143</v>
      </c>
      <c r="AU262" s="17" t="s">
        <v>87</v>
      </c>
    </row>
    <row r="263" spans="1:65" s="12" customFormat="1" ht="22.9" customHeight="1">
      <c r="B263" s="187"/>
      <c r="C263" s="188"/>
      <c r="D263" s="189" t="s">
        <v>76</v>
      </c>
      <c r="E263" s="201" t="s">
        <v>607</v>
      </c>
      <c r="F263" s="201" t="s">
        <v>608</v>
      </c>
      <c r="G263" s="188"/>
      <c r="H263" s="188"/>
      <c r="I263" s="191"/>
      <c r="J263" s="202">
        <f>BK263</f>
        <v>0</v>
      </c>
      <c r="K263" s="188"/>
      <c r="L263" s="193"/>
      <c r="M263" s="194"/>
      <c r="N263" s="195"/>
      <c r="O263" s="195"/>
      <c r="P263" s="196">
        <f>SUM(P264:P282)</f>
        <v>0</v>
      </c>
      <c r="Q263" s="195"/>
      <c r="R263" s="196">
        <f>SUM(R264:R282)</f>
        <v>3.6431499999999999E-2</v>
      </c>
      <c r="S263" s="195"/>
      <c r="T263" s="197">
        <f>SUM(T264:T282)</f>
        <v>9.1219800000000004E-2</v>
      </c>
      <c r="AR263" s="198" t="s">
        <v>87</v>
      </c>
      <c r="AT263" s="199" t="s">
        <v>76</v>
      </c>
      <c r="AU263" s="199" t="s">
        <v>85</v>
      </c>
      <c r="AY263" s="198" t="s">
        <v>133</v>
      </c>
      <c r="BK263" s="200">
        <f>SUM(BK264:BK282)</f>
        <v>0</v>
      </c>
    </row>
    <row r="264" spans="1:65" s="2" customFormat="1" ht="21.75" customHeight="1">
      <c r="A264" s="34"/>
      <c r="B264" s="35"/>
      <c r="C264" s="203" t="s">
        <v>398</v>
      </c>
      <c r="D264" s="203" t="s">
        <v>136</v>
      </c>
      <c r="E264" s="204" t="s">
        <v>838</v>
      </c>
      <c r="F264" s="205" t="s">
        <v>839</v>
      </c>
      <c r="G264" s="206" t="s">
        <v>267</v>
      </c>
      <c r="H264" s="207">
        <v>7.77</v>
      </c>
      <c r="I264" s="208"/>
      <c r="J264" s="209">
        <f>ROUND(I264*H264,2)</f>
        <v>0</v>
      </c>
      <c r="K264" s="205" t="s">
        <v>140</v>
      </c>
      <c r="L264" s="39"/>
      <c r="M264" s="210" t="s">
        <v>1</v>
      </c>
      <c r="N264" s="211" t="s">
        <v>42</v>
      </c>
      <c r="O264" s="71"/>
      <c r="P264" s="212">
        <f>O264*H264</f>
        <v>0</v>
      </c>
      <c r="Q264" s="212">
        <v>0</v>
      </c>
      <c r="R264" s="212">
        <f>Q264*H264</f>
        <v>0</v>
      </c>
      <c r="S264" s="212">
        <v>1.174E-2</v>
      </c>
      <c r="T264" s="213">
        <f>S264*H264</f>
        <v>9.1219800000000004E-2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4" t="s">
        <v>236</v>
      </c>
      <c r="AT264" s="214" t="s">
        <v>136</v>
      </c>
      <c r="AU264" s="214" t="s">
        <v>87</v>
      </c>
      <c r="AY264" s="17" t="s">
        <v>133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7" t="s">
        <v>85</v>
      </c>
      <c r="BK264" s="215">
        <f>ROUND(I264*H264,2)</f>
        <v>0</v>
      </c>
      <c r="BL264" s="17" t="s">
        <v>236</v>
      </c>
      <c r="BM264" s="214" t="s">
        <v>840</v>
      </c>
    </row>
    <row r="265" spans="1:65" s="2" customFormat="1" ht="19.5">
      <c r="A265" s="34"/>
      <c r="B265" s="35"/>
      <c r="C265" s="36"/>
      <c r="D265" s="216" t="s">
        <v>143</v>
      </c>
      <c r="E265" s="36"/>
      <c r="F265" s="217" t="s">
        <v>841</v>
      </c>
      <c r="G265" s="36"/>
      <c r="H265" s="36"/>
      <c r="I265" s="115"/>
      <c r="J265" s="36"/>
      <c r="K265" s="36"/>
      <c r="L265" s="39"/>
      <c r="M265" s="218"/>
      <c r="N265" s="219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143</v>
      </c>
      <c r="AU265" s="17" t="s">
        <v>87</v>
      </c>
    </row>
    <row r="266" spans="1:65" s="15" customFormat="1" ht="11.25">
      <c r="B266" s="252"/>
      <c r="C266" s="253"/>
      <c r="D266" s="216" t="s">
        <v>145</v>
      </c>
      <c r="E266" s="254" t="s">
        <v>1</v>
      </c>
      <c r="F266" s="255" t="s">
        <v>842</v>
      </c>
      <c r="G266" s="253"/>
      <c r="H266" s="254" t="s">
        <v>1</v>
      </c>
      <c r="I266" s="256"/>
      <c r="J266" s="253"/>
      <c r="K266" s="253"/>
      <c r="L266" s="257"/>
      <c r="M266" s="258"/>
      <c r="N266" s="259"/>
      <c r="O266" s="259"/>
      <c r="P266" s="259"/>
      <c r="Q266" s="259"/>
      <c r="R266" s="259"/>
      <c r="S266" s="259"/>
      <c r="T266" s="260"/>
      <c r="AT266" s="261" t="s">
        <v>145</v>
      </c>
      <c r="AU266" s="261" t="s">
        <v>87</v>
      </c>
      <c r="AV266" s="15" t="s">
        <v>85</v>
      </c>
      <c r="AW266" s="15" t="s">
        <v>34</v>
      </c>
      <c r="AX266" s="15" t="s">
        <v>77</v>
      </c>
      <c r="AY266" s="261" t="s">
        <v>133</v>
      </c>
    </row>
    <row r="267" spans="1:65" s="13" customFormat="1" ht="11.25">
      <c r="B267" s="220"/>
      <c r="C267" s="221"/>
      <c r="D267" s="216" t="s">
        <v>145</v>
      </c>
      <c r="E267" s="222" t="s">
        <v>1</v>
      </c>
      <c r="F267" s="223" t="s">
        <v>843</v>
      </c>
      <c r="G267" s="221"/>
      <c r="H267" s="224">
        <v>7.77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145</v>
      </c>
      <c r="AU267" s="230" t="s">
        <v>87</v>
      </c>
      <c r="AV267" s="13" t="s">
        <v>87</v>
      </c>
      <c r="AW267" s="13" t="s">
        <v>34</v>
      </c>
      <c r="AX267" s="13" t="s">
        <v>85</v>
      </c>
      <c r="AY267" s="230" t="s">
        <v>133</v>
      </c>
    </row>
    <row r="268" spans="1:65" s="2" customFormat="1" ht="21.75" customHeight="1">
      <c r="A268" s="34"/>
      <c r="B268" s="35"/>
      <c r="C268" s="203" t="s">
        <v>408</v>
      </c>
      <c r="D268" s="203" t="s">
        <v>136</v>
      </c>
      <c r="E268" s="204" t="s">
        <v>844</v>
      </c>
      <c r="F268" s="205" t="s">
        <v>845</v>
      </c>
      <c r="G268" s="206" t="s">
        <v>267</v>
      </c>
      <c r="H268" s="207">
        <v>12.15</v>
      </c>
      <c r="I268" s="208"/>
      <c r="J268" s="209">
        <f>ROUND(I268*H268,2)</f>
        <v>0</v>
      </c>
      <c r="K268" s="205" t="s">
        <v>140</v>
      </c>
      <c r="L268" s="39"/>
      <c r="M268" s="210" t="s">
        <v>1</v>
      </c>
      <c r="N268" s="211" t="s">
        <v>42</v>
      </c>
      <c r="O268" s="71"/>
      <c r="P268" s="212">
        <f>O268*H268</f>
        <v>0</v>
      </c>
      <c r="Q268" s="212">
        <v>5.8E-4</v>
      </c>
      <c r="R268" s="212">
        <f>Q268*H268</f>
        <v>7.0470000000000003E-3</v>
      </c>
      <c r="S268" s="212">
        <v>0</v>
      </c>
      <c r="T268" s="21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4" t="s">
        <v>236</v>
      </c>
      <c r="AT268" s="214" t="s">
        <v>136</v>
      </c>
      <c r="AU268" s="214" t="s">
        <v>87</v>
      </c>
      <c r="AY268" s="17" t="s">
        <v>133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7" t="s">
        <v>85</v>
      </c>
      <c r="BK268" s="215">
        <f>ROUND(I268*H268,2)</f>
        <v>0</v>
      </c>
      <c r="BL268" s="17" t="s">
        <v>236</v>
      </c>
      <c r="BM268" s="214" t="s">
        <v>846</v>
      </c>
    </row>
    <row r="269" spans="1:65" s="2" customFormat="1" ht="19.5">
      <c r="A269" s="34"/>
      <c r="B269" s="35"/>
      <c r="C269" s="36"/>
      <c r="D269" s="216" t="s">
        <v>143</v>
      </c>
      <c r="E269" s="36"/>
      <c r="F269" s="217" t="s">
        <v>847</v>
      </c>
      <c r="G269" s="36"/>
      <c r="H269" s="36"/>
      <c r="I269" s="115"/>
      <c r="J269" s="36"/>
      <c r="K269" s="36"/>
      <c r="L269" s="39"/>
      <c r="M269" s="218"/>
      <c r="N269" s="219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143</v>
      </c>
      <c r="AU269" s="17" t="s">
        <v>87</v>
      </c>
    </row>
    <row r="270" spans="1:65" s="13" customFormat="1" ht="11.25">
      <c r="B270" s="220"/>
      <c r="C270" s="221"/>
      <c r="D270" s="216" t="s">
        <v>145</v>
      </c>
      <c r="E270" s="222" t="s">
        <v>1</v>
      </c>
      <c r="F270" s="223" t="s">
        <v>848</v>
      </c>
      <c r="G270" s="221"/>
      <c r="H270" s="224">
        <v>12.15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145</v>
      </c>
      <c r="AU270" s="230" t="s">
        <v>87</v>
      </c>
      <c r="AV270" s="13" t="s">
        <v>87</v>
      </c>
      <c r="AW270" s="13" t="s">
        <v>34</v>
      </c>
      <c r="AX270" s="13" t="s">
        <v>85</v>
      </c>
      <c r="AY270" s="230" t="s">
        <v>133</v>
      </c>
    </row>
    <row r="271" spans="1:65" s="2" customFormat="1" ht="33" customHeight="1">
      <c r="A271" s="34"/>
      <c r="B271" s="35"/>
      <c r="C271" s="231" t="s">
        <v>414</v>
      </c>
      <c r="D271" s="231" t="s">
        <v>147</v>
      </c>
      <c r="E271" s="232" t="s">
        <v>849</v>
      </c>
      <c r="F271" s="233" t="s">
        <v>850</v>
      </c>
      <c r="G271" s="234" t="s">
        <v>154</v>
      </c>
      <c r="H271" s="235">
        <v>1.92</v>
      </c>
      <c r="I271" s="236"/>
      <c r="J271" s="237">
        <f>ROUND(I271*H271,2)</f>
        <v>0</v>
      </c>
      <c r="K271" s="233" t="s">
        <v>140</v>
      </c>
      <c r="L271" s="238"/>
      <c r="M271" s="239" t="s">
        <v>1</v>
      </c>
      <c r="N271" s="240" t="s">
        <v>42</v>
      </c>
      <c r="O271" s="71"/>
      <c r="P271" s="212">
        <f>O271*H271</f>
        <v>0</v>
      </c>
      <c r="Q271" s="212">
        <v>1.38E-2</v>
      </c>
      <c r="R271" s="212">
        <f>Q271*H271</f>
        <v>2.6495999999999999E-2</v>
      </c>
      <c r="S271" s="212">
        <v>0</v>
      </c>
      <c r="T271" s="21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4" t="s">
        <v>339</v>
      </c>
      <c r="AT271" s="214" t="s">
        <v>147</v>
      </c>
      <c r="AU271" s="214" t="s">
        <v>87</v>
      </c>
      <c r="AY271" s="17" t="s">
        <v>133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7" t="s">
        <v>85</v>
      </c>
      <c r="BK271" s="215">
        <f>ROUND(I271*H271,2)</f>
        <v>0</v>
      </c>
      <c r="BL271" s="17" t="s">
        <v>236</v>
      </c>
      <c r="BM271" s="214" t="s">
        <v>851</v>
      </c>
    </row>
    <row r="272" spans="1:65" s="2" customFormat="1" ht="19.5">
      <c r="A272" s="34"/>
      <c r="B272" s="35"/>
      <c r="C272" s="36"/>
      <c r="D272" s="216" t="s">
        <v>143</v>
      </c>
      <c r="E272" s="36"/>
      <c r="F272" s="217" t="s">
        <v>850</v>
      </c>
      <c r="G272" s="36"/>
      <c r="H272" s="36"/>
      <c r="I272" s="115"/>
      <c r="J272" s="36"/>
      <c r="K272" s="36"/>
      <c r="L272" s="39"/>
      <c r="M272" s="218"/>
      <c r="N272" s="219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143</v>
      </c>
      <c r="AU272" s="17" t="s">
        <v>87</v>
      </c>
    </row>
    <row r="273" spans="1:65" s="13" customFormat="1" ht="11.25">
      <c r="B273" s="220"/>
      <c r="C273" s="221"/>
      <c r="D273" s="216" t="s">
        <v>145</v>
      </c>
      <c r="E273" s="222" t="s">
        <v>1</v>
      </c>
      <c r="F273" s="223" t="s">
        <v>852</v>
      </c>
      <c r="G273" s="221"/>
      <c r="H273" s="224">
        <v>1.337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145</v>
      </c>
      <c r="AU273" s="230" t="s">
        <v>87</v>
      </c>
      <c r="AV273" s="13" t="s">
        <v>87</v>
      </c>
      <c r="AW273" s="13" t="s">
        <v>34</v>
      </c>
      <c r="AX273" s="13" t="s">
        <v>77</v>
      </c>
      <c r="AY273" s="230" t="s">
        <v>133</v>
      </c>
    </row>
    <row r="274" spans="1:65" s="13" customFormat="1" ht="11.25">
      <c r="B274" s="220"/>
      <c r="C274" s="221"/>
      <c r="D274" s="216" t="s">
        <v>145</v>
      </c>
      <c r="E274" s="222" t="s">
        <v>1</v>
      </c>
      <c r="F274" s="223" t="s">
        <v>853</v>
      </c>
      <c r="G274" s="221"/>
      <c r="H274" s="224">
        <v>0.58299999999999996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145</v>
      </c>
      <c r="AU274" s="230" t="s">
        <v>87</v>
      </c>
      <c r="AV274" s="13" t="s">
        <v>87</v>
      </c>
      <c r="AW274" s="13" t="s">
        <v>34</v>
      </c>
      <c r="AX274" s="13" t="s">
        <v>77</v>
      </c>
      <c r="AY274" s="230" t="s">
        <v>133</v>
      </c>
    </row>
    <row r="275" spans="1:65" s="14" customFormat="1" ht="11.25">
      <c r="B275" s="241"/>
      <c r="C275" s="242"/>
      <c r="D275" s="216" t="s">
        <v>145</v>
      </c>
      <c r="E275" s="243" t="s">
        <v>1</v>
      </c>
      <c r="F275" s="244" t="s">
        <v>160</v>
      </c>
      <c r="G275" s="242"/>
      <c r="H275" s="245">
        <v>1.92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AT275" s="251" t="s">
        <v>145</v>
      </c>
      <c r="AU275" s="251" t="s">
        <v>87</v>
      </c>
      <c r="AV275" s="14" t="s">
        <v>141</v>
      </c>
      <c r="AW275" s="14" t="s">
        <v>34</v>
      </c>
      <c r="AX275" s="14" t="s">
        <v>85</v>
      </c>
      <c r="AY275" s="251" t="s">
        <v>133</v>
      </c>
    </row>
    <row r="276" spans="1:65" s="2" customFormat="1" ht="21.75" customHeight="1">
      <c r="A276" s="34"/>
      <c r="B276" s="35"/>
      <c r="C276" s="203" t="s">
        <v>420</v>
      </c>
      <c r="D276" s="203" t="s">
        <v>136</v>
      </c>
      <c r="E276" s="204" t="s">
        <v>854</v>
      </c>
      <c r="F276" s="205" t="s">
        <v>855</v>
      </c>
      <c r="G276" s="206" t="s">
        <v>154</v>
      </c>
      <c r="H276" s="207">
        <v>0.53</v>
      </c>
      <c r="I276" s="208"/>
      <c r="J276" s="209">
        <f>ROUND(I276*H276,2)</f>
        <v>0</v>
      </c>
      <c r="K276" s="205" t="s">
        <v>140</v>
      </c>
      <c r="L276" s="39"/>
      <c r="M276" s="210" t="s">
        <v>1</v>
      </c>
      <c r="N276" s="211" t="s">
        <v>42</v>
      </c>
      <c r="O276" s="71"/>
      <c r="P276" s="212">
        <f>O276*H276</f>
        <v>0</v>
      </c>
      <c r="Q276" s="212">
        <v>5.45E-3</v>
      </c>
      <c r="R276" s="212">
        <f>Q276*H276</f>
        <v>2.8885E-3</v>
      </c>
      <c r="S276" s="212">
        <v>0</v>
      </c>
      <c r="T276" s="21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4" t="s">
        <v>236</v>
      </c>
      <c r="AT276" s="214" t="s">
        <v>136</v>
      </c>
      <c r="AU276" s="214" t="s">
        <v>87</v>
      </c>
      <c r="AY276" s="17" t="s">
        <v>133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7" t="s">
        <v>85</v>
      </c>
      <c r="BK276" s="215">
        <f>ROUND(I276*H276,2)</f>
        <v>0</v>
      </c>
      <c r="BL276" s="17" t="s">
        <v>236</v>
      </c>
      <c r="BM276" s="214" t="s">
        <v>856</v>
      </c>
    </row>
    <row r="277" spans="1:65" s="2" customFormat="1" ht="19.5">
      <c r="A277" s="34"/>
      <c r="B277" s="35"/>
      <c r="C277" s="36"/>
      <c r="D277" s="216" t="s">
        <v>143</v>
      </c>
      <c r="E277" s="36"/>
      <c r="F277" s="217" t="s">
        <v>857</v>
      </c>
      <c r="G277" s="36"/>
      <c r="H277" s="36"/>
      <c r="I277" s="115"/>
      <c r="J277" s="36"/>
      <c r="K277" s="36"/>
      <c r="L277" s="39"/>
      <c r="M277" s="218"/>
      <c r="N277" s="219"/>
      <c r="O277" s="71"/>
      <c r="P277" s="71"/>
      <c r="Q277" s="71"/>
      <c r="R277" s="71"/>
      <c r="S277" s="71"/>
      <c r="T277" s="72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143</v>
      </c>
      <c r="AU277" s="17" t="s">
        <v>87</v>
      </c>
    </row>
    <row r="278" spans="1:65" s="13" customFormat="1" ht="11.25">
      <c r="B278" s="220"/>
      <c r="C278" s="221"/>
      <c r="D278" s="216" t="s">
        <v>145</v>
      </c>
      <c r="E278" s="222" t="s">
        <v>1</v>
      </c>
      <c r="F278" s="223" t="s">
        <v>858</v>
      </c>
      <c r="G278" s="221"/>
      <c r="H278" s="224">
        <v>0.53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145</v>
      </c>
      <c r="AU278" s="230" t="s">
        <v>87</v>
      </c>
      <c r="AV278" s="13" t="s">
        <v>87</v>
      </c>
      <c r="AW278" s="13" t="s">
        <v>34</v>
      </c>
      <c r="AX278" s="13" t="s">
        <v>85</v>
      </c>
      <c r="AY278" s="230" t="s">
        <v>133</v>
      </c>
    </row>
    <row r="279" spans="1:65" s="2" customFormat="1" ht="21.75" customHeight="1">
      <c r="A279" s="34"/>
      <c r="B279" s="35"/>
      <c r="C279" s="203" t="s">
        <v>436</v>
      </c>
      <c r="D279" s="203" t="s">
        <v>136</v>
      </c>
      <c r="E279" s="204" t="s">
        <v>859</v>
      </c>
      <c r="F279" s="205" t="s">
        <v>860</v>
      </c>
      <c r="G279" s="206" t="s">
        <v>239</v>
      </c>
      <c r="H279" s="207">
        <v>3.5999999999999997E-2</v>
      </c>
      <c r="I279" s="208"/>
      <c r="J279" s="209">
        <f>ROUND(I279*H279,2)</f>
        <v>0</v>
      </c>
      <c r="K279" s="205" t="s">
        <v>140</v>
      </c>
      <c r="L279" s="39"/>
      <c r="M279" s="210" t="s">
        <v>1</v>
      </c>
      <c r="N279" s="211" t="s">
        <v>42</v>
      </c>
      <c r="O279" s="71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4" t="s">
        <v>236</v>
      </c>
      <c r="AT279" s="214" t="s">
        <v>136</v>
      </c>
      <c r="AU279" s="214" t="s">
        <v>87</v>
      </c>
      <c r="AY279" s="17" t="s">
        <v>133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7" t="s">
        <v>85</v>
      </c>
      <c r="BK279" s="215">
        <f>ROUND(I279*H279,2)</f>
        <v>0</v>
      </c>
      <c r="BL279" s="17" t="s">
        <v>236</v>
      </c>
      <c r="BM279" s="214" t="s">
        <v>861</v>
      </c>
    </row>
    <row r="280" spans="1:65" s="2" customFormat="1" ht="29.25">
      <c r="A280" s="34"/>
      <c r="B280" s="35"/>
      <c r="C280" s="36"/>
      <c r="D280" s="216" t="s">
        <v>143</v>
      </c>
      <c r="E280" s="36"/>
      <c r="F280" s="217" t="s">
        <v>862</v>
      </c>
      <c r="G280" s="36"/>
      <c r="H280" s="36"/>
      <c r="I280" s="115"/>
      <c r="J280" s="36"/>
      <c r="K280" s="36"/>
      <c r="L280" s="39"/>
      <c r="M280" s="218"/>
      <c r="N280" s="219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143</v>
      </c>
      <c r="AU280" s="17" t="s">
        <v>87</v>
      </c>
    </row>
    <row r="281" spans="1:65" s="2" customFormat="1" ht="21.75" customHeight="1">
      <c r="A281" s="34"/>
      <c r="B281" s="35"/>
      <c r="C281" s="203" t="s">
        <v>442</v>
      </c>
      <c r="D281" s="203" t="s">
        <v>136</v>
      </c>
      <c r="E281" s="204" t="s">
        <v>863</v>
      </c>
      <c r="F281" s="205" t="s">
        <v>864</v>
      </c>
      <c r="G281" s="206" t="s">
        <v>239</v>
      </c>
      <c r="H281" s="207">
        <v>3.5999999999999997E-2</v>
      </c>
      <c r="I281" s="208"/>
      <c r="J281" s="209">
        <f>ROUND(I281*H281,2)</f>
        <v>0</v>
      </c>
      <c r="K281" s="205" t="s">
        <v>140</v>
      </c>
      <c r="L281" s="39"/>
      <c r="M281" s="210" t="s">
        <v>1</v>
      </c>
      <c r="N281" s="211" t="s">
        <v>42</v>
      </c>
      <c r="O281" s="71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4" t="s">
        <v>236</v>
      </c>
      <c r="AT281" s="214" t="s">
        <v>136</v>
      </c>
      <c r="AU281" s="214" t="s">
        <v>87</v>
      </c>
      <c r="AY281" s="17" t="s">
        <v>133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7" t="s">
        <v>85</v>
      </c>
      <c r="BK281" s="215">
        <f>ROUND(I281*H281,2)</f>
        <v>0</v>
      </c>
      <c r="BL281" s="17" t="s">
        <v>236</v>
      </c>
      <c r="BM281" s="214" t="s">
        <v>865</v>
      </c>
    </row>
    <row r="282" spans="1:65" s="2" customFormat="1" ht="29.25">
      <c r="A282" s="34"/>
      <c r="B282" s="35"/>
      <c r="C282" s="36"/>
      <c r="D282" s="216" t="s">
        <v>143</v>
      </c>
      <c r="E282" s="36"/>
      <c r="F282" s="217" t="s">
        <v>866</v>
      </c>
      <c r="G282" s="36"/>
      <c r="H282" s="36"/>
      <c r="I282" s="115"/>
      <c r="J282" s="36"/>
      <c r="K282" s="36"/>
      <c r="L282" s="39"/>
      <c r="M282" s="218"/>
      <c r="N282" s="219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143</v>
      </c>
      <c r="AU282" s="17" t="s">
        <v>87</v>
      </c>
    </row>
    <row r="283" spans="1:65" s="12" customFormat="1" ht="22.9" customHeight="1">
      <c r="B283" s="187"/>
      <c r="C283" s="188"/>
      <c r="D283" s="189" t="s">
        <v>76</v>
      </c>
      <c r="E283" s="201" t="s">
        <v>614</v>
      </c>
      <c r="F283" s="201" t="s">
        <v>615</v>
      </c>
      <c r="G283" s="188"/>
      <c r="H283" s="188"/>
      <c r="I283" s="191"/>
      <c r="J283" s="202">
        <f>BK283</f>
        <v>0</v>
      </c>
      <c r="K283" s="188"/>
      <c r="L283" s="193"/>
      <c r="M283" s="194"/>
      <c r="N283" s="195"/>
      <c r="O283" s="195"/>
      <c r="P283" s="196">
        <f>SUM(P284:P305)</f>
        <v>0</v>
      </c>
      <c r="Q283" s="195"/>
      <c r="R283" s="196">
        <f>SUM(R284:R305)</f>
        <v>6.1039000000000003E-2</v>
      </c>
      <c r="S283" s="195"/>
      <c r="T283" s="197">
        <f>SUM(T284:T305)</f>
        <v>0.53170600000000001</v>
      </c>
      <c r="AR283" s="198" t="s">
        <v>87</v>
      </c>
      <c r="AT283" s="199" t="s">
        <v>76</v>
      </c>
      <c r="AU283" s="199" t="s">
        <v>85</v>
      </c>
      <c r="AY283" s="198" t="s">
        <v>133</v>
      </c>
      <c r="BK283" s="200">
        <f>SUM(BK284:BK305)</f>
        <v>0</v>
      </c>
    </row>
    <row r="284" spans="1:65" s="2" customFormat="1" ht="16.5" customHeight="1">
      <c r="A284" s="34"/>
      <c r="B284" s="35"/>
      <c r="C284" s="203" t="s">
        <v>449</v>
      </c>
      <c r="D284" s="203" t="s">
        <v>136</v>
      </c>
      <c r="E284" s="204" t="s">
        <v>867</v>
      </c>
      <c r="F284" s="205" t="s">
        <v>868</v>
      </c>
      <c r="G284" s="206" t="s">
        <v>154</v>
      </c>
      <c r="H284" s="207">
        <v>2.85</v>
      </c>
      <c r="I284" s="208"/>
      <c r="J284" s="209">
        <f>ROUND(I284*H284,2)</f>
        <v>0</v>
      </c>
      <c r="K284" s="205" t="s">
        <v>140</v>
      </c>
      <c r="L284" s="39"/>
      <c r="M284" s="210" t="s">
        <v>1</v>
      </c>
      <c r="N284" s="211" t="s">
        <v>42</v>
      </c>
      <c r="O284" s="71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4" t="s">
        <v>236</v>
      </c>
      <c r="AT284" s="214" t="s">
        <v>136</v>
      </c>
      <c r="AU284" s="214" t="s">
        <v>87</v>
      </c>
      <c r="AY284" s="17" t="s">
        <v>133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7" t="s">
        <v>85</v>
      </c>
      <c r="BK284" s="215">
        <f>ROUND(I284*H284,2)</f>
        <v>0</v>
      </c>
      <c r="BL284" s="17" t="s">
        <v>236</v>
      </c>
      <c r="BM284" s="214" t="s">
        <v>869</v>
      </c>
    </row>
    <row r="285" spans="1:65" s="2" customFormat="1" ht="19.5">
      <c r="A285" s="34"/>
      <c r="B285" s="35"/>
      <c r="C285" s="36"/>
      <c r="D285" s="216" t="s">
        <v>143</v>
      </c>
      <c r="E285" s="36"/>
      <c r="F285" s="217" t="s">
        <v>870</v>
      </c>
      <c r="G285" s="36"/>
      <c r="H285" s="36"/>
      <c r="I285" s="115"/>
      <c r="J285" s="36"/>
      <c r="K285" s="36"/>
      <c r="L285" s="39"/>
      <c r="M285" s="218"/>
      <c r="N285" s="219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143</v>
      </c>
      <c r="AU285" s="17" t="s">
        <v>87</v>
      </c>
    </row>
    <row r="286" spans="1:65" s="13" customFormat="1" ht="11.25">
      <c r="B286" s="220"/>
      <c r="C286" s="221"/>
      <c r="D286" s="216" t="s">
        <v>145</v>
      </c>
      <c r="E286" s="222" t="s">
        <v>1</v>
      </c>
      <c r="F286" s="223" t="s">
        <v>871</v>
      </c>
      <c r="G286" s="221"/>
      <c r="H286" s="224">
        <v>2.85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145</v>
      </c>
      <c r="AU286" s="230" t="s">
        <v>87</v>
      </c>
      <c r="AV286" s="13" t="s">
        <v>87</v>
      </c>
      <c r="AW286" s="13" t="s">
        <v>34</v>
      </c>
      <c r="AX286" s="13" t="s">
        <v>85</v>
      </c>
      <c r="AY286" s="230" t="s">
        <v>133</v>
      </c>
    </row>
    <row r="287" spans="1:65" s="2" customFormat="1" ht="16.5" customHeight="1">
      <c r="A287" s="34"/>
      <c r="B287" s="35"/>
      <c r="C287" s="203" t="s">
        <v>454</v>
      </c>
      <c r="D287" s="203" t="s">
        <v>136</v>
      </c>
      <c r="E287" s="204" t="s">
        <v>872</v>
      </c>
      <c r="F287" s="205" t="s">
        <v>873</v>
      </c>
      <c r="G287" s="206" t="s">
        <v>154</v>
      </c>
      <c r="H287" s="207">
        <v>2.85</v>
      </c>
      <c r="I287" s="208"/>
      <c r="J287" s="209">
        <f>ROUND(I287*H287,2)</f>
        <v>0</v>
      </c>
      <c r="K287" s="205" t="s">
        <v>140</v>
      </c>
      <c r="L287" s="39"/>
      <c r="M287" s="210" t="s">
        <v>1</v>
      </c>
      <c r="N287" s="211" t="s">
        <v>42</v>
      </c>
      <c r="O287" s="71"/>
      <c r="P287" s="212">
        <f>O287*H287</f>
        <v>0</v>
      </c>
      <c r="Q287" s="212">
        <v>2.9999999999999997E-4</v>
      </c>
      <c r="R287" s="212">
        <f>Q287*H287</f>
        <v>8.5499999999999997E-4</v>
      </c>
      <c r="S287" s="212">
        <v>0</v>
      </c>
      <c r="T287" s="21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4" t="s">
        <v>236</v>
      </c>
      <c r="AT287" s="214" t="s">
        <v>136</v>
      </c>
      <c r="AU287" s="214" t="s">
        <v>87</v>
      </c>
      <c r="AY287" s="17" t="s">
        <v>133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7" t="s">
        <v>85</v>
      </c>
      <c r="BK287" s="215">
        <f>ROUND(I287*H287,2)</f>
        <v>0</v>
      </c>
      <c r="BL287" s="17" t="s">
        <v>236</v>
      </c>
      <c r="BM287" s="214" t="s">
        <v>874</v>
      </c>
    </row>
    <row r="288" spans="1:65" s="2" customFormat="1" ht="19.5">
      <c r="A288" s="34"/>
      <c r="B288" s="35"/>
      <c r="C288" s="36"/>
      <c r="D288" s="216" t="s">
        <v>143</v>
      </c>
      <c r="E288" s="36"/>
      <c r="F288" s="217" t="s">
        <v>875</v>
      </c>
      <c r="G288" s="36"/>
      <c r="H288" s="36"/>
      <c r="I288" s="115"/>
      <c r="J288" s="36"/>
      <c r="K288" s="36"/>
      <c r="L288" s="39"/>
      <c r="M288" s="218"/>
      <c r="N288" s="219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143</v>
      </c>
      <c r="AU288" s="17" t="s">
        <v>87</v>
      </c>
    </row>
    <row r="289" spans="1:65" s="13" customFormat="1" ht="11.25">
      <c r="B289" s="220"/>
      <c r="C289" s="221"/>
      <c r="D289" s="216" t="s">
        <v>145</v>
      </c>
      <c r="E289" s="222" t="s">
        <v>1</v>
      </c>
      <c r="F289" s="223" t="s">
        <v>876</v>
      </c>
      <c r="G289" s="221"/>
      <c r="H289" s="224">
        <v>2.85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145</v>
      </c>
      <c r="AU289" s="230" t="s">
        <v>87</v>
      </c>
      <c r="AV289" s="13" t="s">
        <v>87</v>
      </c>
      <c r="AW289" s="13" t="s">
        <v>34</v>
      </c>
      <c r="AX289" s="13" t="s">
        <v>85</v>
      </c>
      <c r="AY289" s="230" t="s">
        <v>133</v>
      </c>
    </row>
    <row r="290" spans="1:65" s="2" customFormat="1" ht="21.75" customHeight="1">
      <c r="A290" s="34"/>
      <c r="B290" s="35"/>
      <c r="C290" s="203" t="s">
        <v>459</v>
      </c>
      <c r="D290" s="203" t="s">
        <v>136</v>
      </c>
      <c r="E290" s="204" t="s">
        <v>617</v>
      </c>
      <c r="F290" s="205" t="s">
        <v>618</v>
      </c>
      <c r="G290" s="206" t="s">
        <v>154</v>
      </c>
      <c r="H290" s="207">
        <v>6.524</v>
      </c>
      <c r="I290" s="208"/>
      <c r="J290" s="209">
        <f>ROUND(I290*H290,2)</f>
        <v>0</v>
      </c>
      <c r="K290" s="205" t="s">
        <v>140</v>
      </c>
      <c r="L290" s="39"/>
      <c r="M290" s="210" t="s">
        <v>1</v>
      </c>
      <c r="N290" s="211" t="s">
        <v>42</v>
      </c>
      <c r="O290" s="71"/>
      <c r="P290" s="212">
        <f>O290*H290</f>
        <v>0</v>
      </c>
      <c r="Q290" s="212">
        <v>0</v>
      </c>
      <c r="R290" s="212">
        <f>Q290*H290</f>
        <v>0</v>
      </c>
      <c r="S290" s="212">
        <v>8.1500000000000003E-2</v>
      </c>
      <c r="T290" s="213">
        <f>S290*H290</f>
        <v>0.53170600000000001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4" t="s">
        <v>236</v>
      </c>
      <c r="AT290" s="214" t="s">
        <v>136</v>
      </c>
      <c r="AU290" s="214" t="s">
        <v>87</v>
      </c>
      <c r="AY290" s="17" t="s">
        <v>133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7" t="s">
        <v>85</v>
      </c>
      <c r="BK290" s="215">
        <f>ROUND(I290*H290,2)</f>
        <v>0</v>
      </c>
      <c r="BL290" s="17" t="s">
        <v>236</v>
      </c>
      <c r="BM290" s="214" t="s">
        <v>877</v>
      </c>
    </row>
    <row r="291" spans="1:65" s="2" customFormat="1" ht="11.25">
      <c r="A291" s="34"/>
      <c r="B291" s="35"/>
      <c r="C291" s="36"/>
      <c r="D291" s="216" t="s">
        <v>143</v>
      </c>
      <c r="E291" s="36"/>
      <c r="F291" s="217" t="s">
        <v>620</v>
      </c>
      <c r="G291" s="36"/>
      <c r="H291" s="36"/>
      <c r="I291" s="115"/>
      <c r="J291" s="36"/>
      <c r="K291" s="36"/>
      <c r="L291" s="39"/>
      <c r="M291" s="218"/>
      <c r="N291" s="219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143</v>
      </c>
      <c r="AU291" s="17" t="s">
        <v>87</v>
      </c>
    </row>
    <row r="292" spans="1:65" s="13" customFormat="1" ht="11.25">
      <c r="B292" s="220"/>
      <c r="C292" s="221"/>
      <c r="D292" s="216" t="s">
        <v>145</v>
      </c>
      <c r="E292" s="222" t="s">
        <v>1</v>
      </c>
      <c r="F292" s="223" t="s">
        <v>878</v>
      </c>
      <c r="G292" s="221"/>
      <c r="H292" s="224">
        <v>6.524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145</v>
      </c>
      <c r="AU292" s="230" t="s">
        <v>87</v>
      </c>
      <c r="AV292" s="13" t="s">
        <v>87</v>
      </c>
      <c r="AW292" s="13" t="s">
        <v>34</v>
      </c>
      <c r="AX292" s="13" t="s">
        <v>85</v>
      </c>
      <c r="AY292" s="230" t="s">
        <v>133</v>
      </c>
    </row>
    <row r="293" spans="1:65" s="2" customFormat="1" ht="21.75" customHeight="1">
      <c r="A293" s="34"/>
      <c r="B293" s="35"/>
      <c r="C293" s="203" t="s">
        <v>465</v>
      </c>
      <c r="D293" s="203" t="s">
        <v>136</v>
      </c>
      <c r="E293" s="204" t="s">
        <v>879</v>
      </c>
      <c r="F293" s="205" t="s">
        <v>880</v>
      </c>
      <c r="G293" s="206" t="s">
        <v>154</v>
      </c>
      <c r="H293" s="207">
        <v>2.85</v>
      </c>
      <c r="I293" s="208"/>
      <c r="J293" s="209">
        <f>ROUND(I293*H293,2)</f>
        <v>0</v>
      </c>
      <c r="K293" s="205" t="s">
        <v>140</v>
      </c>
      <c r="L293" s="39"/>
      <c r="M293" s="210" t="s">
        <v>1</v>
      </c>
      <c r="N293" s="211" t="s">
        <v>42</v>
      </c>
      <c r="O293" s="71"/>
      <c r="P293" s="212">
        <f>O293*H293</f>
        <v>0</v>
      </c>
      <c r="Q293" s="212">
        <v>6.0499999999999998E-3</v>
      </c>
      <c r="R293" s="212">
        <f>Q293*H293</f>
        <v>1.7242500000000001E-2</v>
      </c>
      <c r="S293" s="212">
        <v>0</v>
      </c>
      <c r="T293" s="21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4" t="s">
        <v>236</v>
      </c>
      <c r="AT293" s="214" t="s">
        <v>136</v>
      </c>
      <c r="AU293" s="214" t="s">
        <v>87</v>
      </c>
      <c r="AY293" s="17" t="s">
        <v>133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7" t="s">
        <v>85</v>
      </c>
      <c r="BK293" s="215">
        <f>ROUND(I293*H293,2)</f>
        <v>0</v>
      </c>
      <c r="BL293" s="17" t="s">
        <v>236</v>
      </c>
      <c r="BM293" s="214" t="s">
        <v>881</v>
      </c>
    </row>
    <row r="294" spans="1:65" s="2" customFormat="1" ht="19.5">
      <c r="A294" s="34"/>
      <c r="B294" s="35"/>
      <c r="C294" s="36"/>
      <c r="D294" s="216" t="s">
        <v>143</v>
      </c>
      <c r="E294" s="36"/>
      <c r="F294" s="217" t="s">
        <v>882</v>
      </c>
      <c r="G294" s="36"/>
      <c r="H294" s="36"/>
      <c r="I294" s="115"/>
      <c r="J294" s="36"/>
      <c r="K294" s="36"/>
      <c r="L294" s="39"/>
      <c r="M294" s="218"/>
      <c r="N294" s="219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143</v>
      </c>
      <c r="AU294" s="17" t="s">
        <v>87</v>
      </c>
    </row>
    <row r="295" spans="1:65" s="2" customFormat="1" ht="16.5" customHeight="1">
      <c r="A295" s="34"/>
      <c r="B295" s="35"/>
      <c r="C295" s="231" t="s">
        <v>470</v>
      </c>
      <c r="D295" s="231" t="s">
        <v>147</v>
      </c>
      <c r="E295" s="232" t="s">
        <v>883</v>
      </c>
      <c r="F295" s="233" t="s">
        <v>884</v>
      </c>
      <c r="G295" s="234" t="s">
        <v>154</v>
      </c>
      <c r="H295" s="235">
        <v>3.1349999999999998</v>
      </c>
      <c r="I295" s="236"/>
      <c r="J295" s="237">
        <f>ROUND(I295*H295,2)</f>
        <v>0</v>
      </c>
      <c r="K295" s="233" t="s">
        <v>140</v>
      </c>
      <c r="L295" s="238"/>
      <c r="M295" s="239" t="s">
        <v>1</v>
      </c>
      <c r="N295" s="240" t="s">
        <v>42</v>
      </c>
      <c r="O295" s="71"/>
      <c r="P295" s="212">
        <f>O295*H295</f>
        <v>0</v>
      </c>
      <c r="Q295" s="212">
        <v>1.29E-2</v>
      </c>
      <c r="R295" s="212">
        <f>Q295*H295</f>
        <v>4.0441499999999998E-2</v>
      </c>
      <c r="S295" s="212">
        <v>0</v>
      </c>
      <c r="T295" s="213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4" t="s">
        <v>339</v>
      </c>
      <c r="AT295" s="214" t="s">
        <v>147</v>
      </c>
      <c r="AU295" s="214" t="s">
        <v>87</v>
      </c>
      <c r="AY295" s="17" t="s">
        <v>133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7" t="s">
        <v>85</v>
      </c>
      <c r="BK295" s="215">
        <f>ROUND(I295*H295,2)</f>
        <v>0</v>
      </c>
      <c r="BL295" s="17" t="s">
        <v>236</v>
      </c>
      <c r="BM295" s="214" t="s">
        <v>885</v>
      </c>
    </row>
    <row r="296" spans="1:65" s="2" customFormat="1" ht="11.25">
      <c r="A296" s="34"/>
      <c r="B296" s="35"/>
      <c r="C296" s="36"/>
      <c r="D296" s="216" t="s">
        <v>143</v>
      </c>
      <c r="E296" s="36"/>
      <c r="F296" s="217" t="s">
        <v>884</v>
      </c>
      <c r="G296" s="36"/>
      <c r="H296" s="36"/>
      <c r="I296" s="115"/>
      <c r="J296" s="36"/>
      <c r="K296" s="36"/>
      <c r="L296" s="39"/>
      <c r="M296" s="218"/>
      <c r="N296" s="219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143</v>
      </c>
      <c r="AU296" s="17" t="s">
        <v>87</v>
      </c>
    </row>
    <row r="297" spans="1:65" s="13" customFormat="1" ht="11.25">
      <c r="B297" s="220"/>
      <c r="C297" s="221"/>
      <c r="D297" s="216" t="s">
        <v>145</v>
      </c>
      <c r="E297" s="221"/>
      <c r="F297" s="223" t="s">
        <v>886</v>
      </c>
      <c r="G297" s="221"/>
      <c r="H297" s="224">
        <v>3.1349999999999998</v>
      </c>
      <c r="I297" s="225"/>
      <c r="J297" s="221"/>
      <c r="K297" s="221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145</v>
      </c>
      <c r="AU297" s="230" t="s">
        <v>87</v>
      </c>
      <c r="AV297" s="13" t="s">
        <v>87</v>
      </c>
      <c r="AW297" s="13" t="s">
        <v>4</v>
      </c>
      <c r="AX297" s="13" t="s">
        <v>85</v>
      </c>
      <c r="AY297" s="230" t="s">
        <v>133</v>
      </c>
    </row>
    <row r="298" spans="1:65" s="2" customFormat="1" ht="21.75" customHeight="1">
      <c r="A298" s="34"/>
      <c r="B298" s="35"/>
      <c r="C298" s="203" t="s">
        <v>476</v>
      </c>
      <c r="D298" s="203" t="s">
        <v>136</v>
      </c>
      <c r="E298" s="204" t="s">
        <v>887</v>
      </c>
      <c r="F298" s="205" t="s">
        <v>888</v>
      </c>
      <c r="G298" s="206" t="s">
        <v>154</v>
      </c>
      <c r="H298" s="207">
        <v>2.85</v>
      </c>
      <c r="I298" s="208"/>
      <c r="J298" s="209">
        <f>ROUND(I298*H298,2)</f>
        <v>0</v>
      </c>
      <c r="K298" s="205" t="s">
        <v>140</v>
      </c>
      <c r="L298" s="39"/>
      <c r="M298" s="210" t="s">
        <v>1</v>
      </c>
      <c r="N298" s="211" t="s">
        <v>42</v>
      </c>
      <c r="O298" s="71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4" t="s">
        <v>236</v>
      </c>
      <c r="AT298" s="214" t="s">
        <v>136</v>
      </c>
      <c r="AU298" s="214" t="s">
        <v>87</v>
      </c>
      <c r="AY298" s="17" t="s">
        <v>133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7" t="s">
        <v>85</v>
      </c>
      <c r="BK298" s="215">
        <f>ROUND(I298*H298,2)</f>
        <v>0</v>
      </c>
      <c r="BL298" s="17" t="s">
        <v>236</v>
      </c>
      <c r="BM298" s="214" t="s">
        <v>889</v>
      </c>
    </row>
    <row r="299" spans="1:65" s="2" customFormat="1" ht="19.5">
      <c r="A299" s="34"/>
      <c r="B299" s="35"/>
      <c r="C299" s="36"/>
      <c r="D299" s="216" t="s">
        <v>143</v>
      </c>
      <c r="E299" s="36"/>
      <c r="F299" s="217" t="s">
        <v>890</v>
      </c>
      <c r="G299" s="36"/>
      <c r="H299" s="36"/>
      <c r="I299" s="115"/>
      <c r="J299" s="36"/>
      <c r="K299" s="36"/>
      <c r="L299" s="39"/>
      <c r="M299" s="218"/>
      <c r="N299" s="219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143</v>
      </c>
      <c r="AU299" s="17" t="s">
        <v>87</v>
      </c>
    </row>
    <row r="300" spans="1:65" s="2" customFormat="1" ht="16.5" customHeight="1">
      <c r="A300" s="34"/>
      <c r="B300" s="35"/>
      <c r="C300" s="203" t="s">
        <v>483</v>
      </c>
      <c r="D300" s="203" t="s">
        <v>136</v>
      </c>
      <c r="E300" s="204" t="s">
        <v>891</v>
      </c>
      <c r="F300" s="205" t="s">
        <v>892</v>
      </c>
      <c r="G300" s="206" t="s">
        <v>267</v>
      </c>
      <c r="H300" s="207">
        <v>5</v>
      </c>
      <c r="I300" s="208"/>
      <c r="J300" s="209">
        <f>ROUND(I300*H300,2)</f>
        <v>0</v>
      </c>
      <c r="K300" s="205" t="s">
        <v>140</v>
      </c>
      <c r="L300" s="39"/>
      <c r="M300" s="210" t="s">
        <v>1</v>
      </c>
      <c r="N300" s="211" t="s">
        <v>42</v>
      </c>
      <c r="O300" s="71"/>
      <c r="P300" s="212">
        <f>O300*H300</f>
        <v>0</v>
      </c>
      <c r="Q300" s="212">
        <v>5.0000000000000001E-4</v>
      </c>
      <c r="R300" s="212">
        <f>Q300*H300</f>
        <v>2.5000000000000001E-3</v>
      </c>
      <c r="S300" s="212">
        <v>0</v>
      </c>
      <c r="T300" s="21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4" t="s">
        <v>236</v>
      </c>
      <c r="AT300" s="214" t="s">
        <v>136</v>
      </c>
      <c r="AU300" s="214" t="s">
        <v>87</v>
      </c>
      <c r="AY300" s="17" t="s">
        <v>133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7" t="s">
        <v>85</v>
      </c>
      <c r="BK300" s="215">
        <f>ROUND(I300*H300,2)</f>
        <v>0</v>
      </c>
      <c r="BL300" s="17" t="s">
        <v>236</v>
      </c>
      <c r="BM300" s="214" t="s">
        <v>893</v>
      </c>
    </row>
    <row r="301" spans="1:65" s="2" customFormat="1" ht="19.5">
      <c r="A301" s="34"/>
      <c r="B301" s="35"/>
      <c r="C301" s="36"/>
      <c r="D301" s="216" t="s">
        <v>143</v>
      </c>
      <c r="E301" s="36"/>
      <c r="F301" s="217" t="s">
        <v>894</v>
      </c>
      <c r="G301" s="36"/>
      <c r="H301" s="36"/>
      <c r="I301" s="115"/>
      <c r="J301" s="36"/>
      <c r="K301" s="36"/>
      <c r="L301" s="39"/>
      <c r="M301" s="218"/>
      <c r="N301" s="219"/>
      <c r="O301" s="71"/>
      <c r="P301" s="71"/>
      <c r="Q301" s="71"/>
      <c r="R301" s="71"/>
      <c r="S301" s="71"/>
      <c r="T301" s="72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143</v>
      </c>
      <c r="AU301" s="17" t="s">
        <v>87</v>
      </c>
    </row>
    <row r="302" spans="1:65" s="2" customFormat="1" ht="21.75" customHeight="1">
      <c r="A302" s="34"/>
      <c r="B302" s="35"/>
      <c r="C302" s="203" t="s">
        <v>492</v>
      </c>
      <c r="D302" s="203" t="s">
        <v>136</v>
      </c>
      <c r="E302" s="204" t="s">
        <v>895</v>
      </c>
      <c r="F302" s="205" t="s">
        <v>896</v>
      </c>
      <c r="G302" s="206" t="s">
        <v>239</v>
      </c>
      <c r="H302" s="207">
        <v>6.0999999999999999E-2</v>
      </c>
      <c r="I302" s="208"/>
      <c r="J302" s="209">
        <f>ROUND(I302*H302,2)</f>
        <v>0</v>
      </c>
      <c r="K302" s="205" t="s">
        <v>140</v>
      </c>
      <c r="L302" s="39"/>
      <c r="M302" s="210" t="s">
        <v>1</v>
      </c>
      <c r="N302" s="211" t="s">
        <v>42</v>
      </c>
      <c r="O302" s="71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4" t="s">
        <v>236</v>
      </c>
      <c r="AT302" s="214" t="s">
        <v>136</v>
      </c>
      <c r="AU302" s="214" t="s">
        <v>87</v>
      </c>
      <c r="AY302" s="17" t="s">
        <v>133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7" t="s">
        <v>85</v>
      </c>
      <c r="BK302" s="215">
        <f>ROUND(I302*H302,2)</f>
        <v>0</v>
      </c>
      <c r="BL302" s="17" t="s">
        <v>236</v>
      </c>
      <c r="BM302" s="214" t="s">
        <v>897</v>
      </c>
    </row>
    <row r="303" spans="1:65" s="2" customFormat="1" ht="29.25">
      <c r="A303" s="34"/>
      <c r="B303" s="35"/>
      <c r="C303" s="36"/>
      <c r="D303" s="216" t="s">
        <v>143</v>
      </c>
      <c r="E303" s="36"/>
      <c r="F303" s="217" t="s">
        <v>898</v>
      </c>
      <c r="G303" s="36"/>
      <c r="H303" s="36"/>
      <c r="I303" s="115"/>
      <c r="J303" s="36"/>
      <c r="K303" s="36"/>
      <c r="L303" s="39"/>
      <c r="M303" s="218"/>
      <c r="N303" s="219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143</v>
      </c>
      <c r="AU303" s="17" t="s">
        <v>87</v>
      </c>
    </row>
    <row r="304" spans="1:65" s="2" customFormat="1" ht="21.75" customHeight="1">
      <c r="A304" s="34"/>
      <c r="B304" s="35"/>
      <c r="C304" s="203" t="s">
        <v>498</v>
      </c>
      <c r="D304" s="203" t="s">
        <v>136</v>
      </c>
      <c r="E304" s="204" t="s">
        <v>899</v>
      </c>
      <c r="F304" s="205" t="s">
        <v>900</v>
      </c>
      <c r="G304" s="206" t="s">
        <v>239</v>
      </c>
      <c r="H304" s="207">
        <v>6.0999999999999999E-2</v>
      </c>
      <c r="I304" s="208"/>
      <c r="J304" s="209">
        <f>ROUND(I304*H304,2)</f>
        <v>0</v>
      </c>
      <c r="K304" s="205" t="s">
        <v>140</v>
      </c>
      <c r="L304" s="39"/>
      <c r="M304" s="210" t="s">
        <v>1</v>
      </c>
      <c r="N304" s="211" t="s">
        <v>42</v>
      </c>
      <c r="O304" s="71"/>
      <c r="P304" s="212">
        <f>O304*H304</f>
        <v>0</v>
      </c>
      <c r="Q304" s="212">
        <v>0</v>
      </c>
      <c r="R304" s="212">
        <f>Q304*H304</f>
        <v>0</v>
      </c>
      <c r="S304" s="212">
        <v>0</v>
      </c>
      <c r="T304" s="21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4" t="s">
        <v>236</v>
      </c>
      <c r="AT304" s="214" t="s">
        <v>136</v>
      </c>
      <c r="AU304" s="214" t="s">
        <v>87</v>
      </c>
      <c r="AY304" s="17" t="s">
        <v>133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7" t="s">
        <v>85</v>
      </c>
      <c r="BK304" s="215">
        <f>ROUND(I304*H304,2)</f>
        <v>0</v>
      </c>
      <c r="BL304" s="17" t="s">
        <v>236</v>
      </c>
      <c r="BM304" s="214" t="s">
        <v>901</v>
      </c>
    </row>
    <row r="305" spans="1:65" s="2" customFormat="1" ht="29.25">
      <c r="A305" s="34"/>
      <c r="B305" s="35"/>
      <c r="C305" s="36"/>
      <c r="D305" s="216" t="s">
        <v>143</v>
      </c>
      <c r="E305" s="36"/>
      <c r="F305" s="217" t="s">
        <v>902</v>
      </c>
      <c r="G305" s="36"/>
      <c r="H305" s="36"/>
      <c r="I305" s="115"/>
      <c r="J305" s="36"/>
      <c r="K305" s="36"/>
      <c r="L305" s="39"/>
      <c r="M305" s="218"/>
      <c r="N305" s="219"/>
      <c r="O305" s="71"/>
      <c r="P305" s="71"/>
      <c r="Q305" s="71"/>
      <c r="R305" s="71"/>
      <c r="S305" s="71"/>
      <c r="T305" s="72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143</v>
      </c>
      <c r="AU305" s="17" t="s">
        <v>87</v>
      </c>
    </row>
    <row r="306" spans="1:65" s="12" customFormat="1" ht="22.9" customHeight="1">
      <c r="B306" s="187"/>
      <c r="C306" s="188"/>
      <c r="D306" s="189" t="s">
        <v>76</v>
      </c>
      <c r="E306" s="201" t="s">
        <v>652</v>
      </c>
      <c r="F306" s="201" t="s">
        <v>653</v>
      </c>
      <c r="G306" s="188"/>
      <c r="H306" s="188"/>
      <c r="I306" s="191"/>
      <c r="J306" s="202">
        <f>BK306</f>
        <v>0</v>
      </c>
      <c r="K306" s="188"/>
      <c r="L306" s="193"/>
      <c r="M306" s="194"/>
      <c r="N306" s="195"/>
      <c r="O306" s="195"/>
      <c r="P306" s="196">
        <f>SUM(P307:P343)</f>
        <v>0</v>
      </c>
      <c r="Q306" s="195"/>
      <c r="R306" s="196">
        <f>SUM(R307:R343)</f>
        <v>7.741808E-2</v>
      </c>
      <c r="S306" s="195"/>
      <c r="T306" s="197">
        <f>SUM(T307:T343)</f>
        <v>4.1874799999999995E-3</v>
      </c>
      <c r="AR306" s="198" t="s">
        <v>87</v>
      </c>
      <c r="AT306" s="199" t="s">
        <v>76</v>
      </c>
      <c r="AU306" s="199" t="s">
        <v>85</v>
      </c>
      <c r="AY306" s="198" t="s">
        <v>133</v>
      </c>
      <c r="BK306" s="200">
        <f>SUM(BK307:BK343)</f>
        <v>0</v>
      </c>
    </row>
    <row r="307" spans="1:65" s="2" customFormat="1" ht="21.75" customHeight="1">
      <c r="A307" s="34"/>
      <c r="B307" s="35"/>
      <c r="C307" s="203" t="s">
        <v>502</v>
      </c>
      <c r="D307" s="203" t="s">
        <v>136</v>
      </c>
      <c r="E307" s="204" t="s">
        <v>655</v>
      </c>
      <c r="F307" s="205" t="s">
        <v>656</v>
      </c>
      <c r="G307" s="206" t="s">
        <v>154</v>
      </c>
      <c r="H307" s="207">
        <v>13.507999999999999</v>
      </c>
      <c r="I307" s="208"/>
      <c r="J307" s="209">
        <f>ROUND(I307*H307,2)</f>
        <v>0</v>
      </c>
      <c r="K307" s="205" t="s">
        <v>140</v>
      </c>
      <c r="L307" s="39"/>
      <c r="M307" s="210" t="s">
        <v>1</v>
      </c>
      <c r="N307" s="211" t="s">
        <v>42</v>
      </c>
      <c r="O307" s="71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4" t="s">
        <v>236</v>
      </c>
      <c r="AT307" s="214" t="s">
        <v>136</v>
      </c>
      <c r="AU307" s="214" t="s">
        <v>87</v>
      </c>
      <c r="AY307" s="17" t="s">
        <v>133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7" t="s">
        <v>85</v>
      </c>
      <c r="BK307" s="215">
        <f>ROUND(I307*H307,2)</f>
        <v>0</v>
      </c>
      <c r="BL307" s="17" t="s">
        <v>236</v>
      </c>
      <c r="BM307" s="214" t="s">
        <v>903</v>
      </c>
    </row>
    <row r="308" spans="1:65" s="2" customFormat="1" ht="11.25">
      <c r="A308" s="34"/>
      <c r="B308" s="35"/>
      <c r="C308" s="36"/>
      <c r="D308" s="216" t="s">
        <v>143</v>
      </c>
      <c r="E308" s="36"/>
      <c r="F308" s="217" t="s">
        <v>658</v>
      </c>
      <c r="G308" s="36"/>
      <c r="H308" s="36"/>
      <c r="I308" s="115"/>
      <c r="J308" s="36"/>
      <c r="K308" s="36"/>
      <c r="L308" s="39"/>
      <c r="M308" s="218"/>
      <c r="N308" s="219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143</v>
      </c>
      <c r="AU308" s="17" t="s">
        <v>87</v>
      </c>
    </row>
    <row r="309" spans="1:65" s="13" customFormat="1" ht="11.25">
      <c r="B309" s="220"/>
      <c r="C309" s="221"/>
      <c r="D309" s="216" t="s">
        <v>145</v>
      </c>
      <c r="E309" s="222" t="s">
        <v>1</v>
      </c>
      <c r="F309" s="223" t="s">
        <v>904</v>
      </c>
      <c r="G309" s="221"/>
      <c r="H309" s="224">
        <v>13.507999999999999</v>
      </c>
      <c r="I309" s="225"/>
      <c r="J309" s="221"/>
      <c r="K309" s="221"/>
      <c r="L309" s="226"/>
      <c r="M309" s="227"/>
      <c r="N309" s="228"/>
      <c r="O309" s="228"/>
      <c r="P309" s="228"/>
      <c r="Q309" s="228"/>
      <c r="R309" s="228"/>
      <c r="S309" s="228"/>
      <c r="T309" s="229"/>
      <c r="AT309" s="230" t="s">
        <v>145</v>
      </c>
      <c r="AU309" s="230" t="s">
        <v>87</v>
      </c>
      <c r="AV309" s="13" t="s">
        <v>87</v>
      </c>
      <c r="AW309" s="13" t="s">
        <v>34</v>
      </c>
      <c r="AX309" s="13" t="s">
        <v>85</v>
      </c>
      <c r="AY309" s="230" t="s">
        <v>133</v>
      </c>
    </row>
    <row r="310" spans="1:65" s="2" customFormat="1" ht="16.5" customHeight="1">
      <c r="A310" s="34"/>
      <c r="B310" s="35"/>
      <c r="C310" s="203" t="s">
        <v>508</v>
      </c>
      <c r="D310" s="203" t="s">
        <v>136</v>
      </c>
      <c r="E310" s="204" t="s">
        <v>661</v>
      </c>
      <c r="F310" s="205" t="s">
        <v>662</v>
      </c>
      <c r="G310" s="206" t="s">
        <v>154</v>
      </c>
      <c r="H310" s="207">
        <v>13.507999999999999</v>
      </c>
      <c r="I310" s="208"/>
      <c r="J310" s="209">
        <f>ROUND(I310*H310,2)</f>
        <v>0</v>
      </c>
      <c r="K310" s="205" t="s">
        <v>140</v>
      </c>
      <c r="L310" s="39"/>
      <c r="M310" s="210" t="s">
        <v>1</v>
      </c>
      <c r="N310" s="211" t="s">
        <v>42</v>
      </c>
      <c r="O310" s="71"/>
      <c r="P310" s="212">
        <f>O310*H310</f>
        <v>0</v>
      </c>
      <c r="Q310" s="212">
        <v>1E-3</v>
      </c>
      <c r="R310" s="212">
        <f>Q310*H310</f>
        <v>1.3507999999999999E-2</v>
      </c>
      <c r="S310" s="212">
        <v>3.1E-4</v>
      </c>
      <c r="T310" s="213">
        <f>S310*H310</f>
        <v>4.1874799999999995E-3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4" t="s">
        <v>236</v>
      </c>
      <c r="AT310" s="214" t="s">
        <v>136</v>
      </c>
      <c r="AU310" s="214" t="s">
        <v>87</v>
      </c>
      <c r="AY310" s="17" t="s">
        <v>133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7" t="s">
        <v>85</v>
      </c>
      <c r="BK310" s="215">
        <f>ROUND(I310*H310,2)</f>
        <v>0</v>
      </c>
      <c r="BL310" s="17" t="s">
        <v>236</v>
      </c>
      <c r="BM310" s="214" t="s">
        <v>905</v>
      </c>
    </row>
    <row r="311" spans="1:65" s="2" customFormat="1" ht="11.25">
      <c r="A311" s="34"/>
      <c r="B311" s="35"/>
      <c r="C311" s="36"/>
      <c r="D311" s="216" t="s">
        <v>143</v>
      </c>
      <c r="E311" s="36"/>
      <c r="F311" s="217" t="s">
        <v>664</v>
      </c>
      <c r="G311" s="36"/>
      <c r="H311" s="36"/>
      <c r="I311" s="115"/>
      <c r="J311" s="36"/>
      <c r="K311" s="36"/>
      <c r="L311" s="39"/>
      <c r="M311" s="218"/>
      <c r="N311" s="219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143</v>
      </c>
      <c r="AU311" s="17" t="s">
        <v>87</v>
      </c>
    </row>
    <row r="312" spans="1:65" s="15" customFormat="1" ht="11.25">
      <c r="B312" s="252"/>
      <c r="C312" s="253"/>
      <c r="D312" s="216" t="s">
        <v>145</v>
      </c>
      <c r="E312" s="254" t="s">
        <v>1</v>
      </c>
      <c r="F312" s="255" t="s">
        <v>665</v>
      </c>
      <c r="G312" s="253"/>
      <c r="H312" s="254" t="s">
        <v>1</v>
      </c>
      <c r="I312" s="256"/>
      <c r="J312" s="253"/>
      <c r="K312" s="253"/>
      <c r="L312" s="257"/>
      <c r="M312" s="258"/>
      <c r="N312" s="259"/>
      <c r="O312" s="259"/>
      <c r="P312" s="259"/>
      <c r="Q312" s="259"/>
      <c r="R312" s="259"/>
      <c r="S312" s="259"/>
      <c r="T312" s="260"/>
      <c r="AT312" s="261" t="s">
        <v>145</v>
      </c>
      <c r="AU312" s="261" t="s">
        <v>87</v>
      </c>
      <c r="AV312" s="15" t="s">
        <v>85</v>
      </c>
      <c r="AW312" s="15" t="s">
        <v>34</v>
      </c>
      <c r="AX312" s="15" t="s">
        <v>77</v>
      </c>
      <c r="AY312" s="261" t="s">
        <v>133</v>
      </c>
    </row>
    <row r="313" spans="1:65" s="13" customFormat="1" ht="11.25">
      <c r="B313" s="220"/>
      <c r="C313" s="221"/>
      <c r="D313" s="216" t="s">
        <v>145</v>
      </c>
      <c r="E313" s="222" t="s">
        <v>1</v>
      </c>
      <c r="F313" s="223" t="s">
        <v>906</v>
      </c>
      <c r="G313" s="221"/>
      <c r="H313" s="224">
        <v>1.296</v>
      </c>
      <c r="I313" s="225"/>
      <c r="J313" s="221"/>
      <c r="K313" s="221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145</v>
      </c>
      <c r="AU313" s="230" t="s">
        <v>87</v>
      </c>
      <c r="AV313" s="13" t="s">
        <v>87</v>
      </c>
      <c r="AW313" s="13" t="s">
        <v>34</v>
      </c>
      <c r="AX313" s="13" t="s">
        <v>77</v>
      </c>
      <c r="AY313" s="230" t="s">
        <v>133</v>
      </c>
    </row>
    <row r="314" spans="1:65" s="15" customFormat="1" ht="11.25">
      <c r="B314" s="252"/>
      <c r="C314" s="253"/>
      <c r="D314" s="216" t="s">
        <v>145</v>
      </c>
      <c r="E314" s="254" t="s">
        <v>1</v>
      </c>
      <c r="F314" s="255" t="s">
        <v>907</v>
      </c>
      <c r="G314" s="253"/>
      <c r="H314" s="254" t="s">
        <v>1</v>
      </c>
      <c r="I314" s="256"/>
      <c r="J314" s="253"/>
      <c r="K314" s="253"/>
      <c r="L314" s="257"/>
      <c r="M314" s="258"/>
      <c r="N314" s="259"/>
      <c r="O314" s="259"/>
      <c r="P314" s="259"/>
      <c r="Q314" s="259"/>
      <c r="R314" s="259"/>
      <c r="S314" s="259"/>
      <c r="T314" s="260"/>
      <c r="AT314" s="261" t="s">
        <v>145</v>
      </c>
      <c r="AU314" s="261" t="s">
        <v>87</v>
      </c>
      <c r="AV314" s="15" t="s">
        <v>85</v>
      </c>
      <c r="AW314" s="15" t="s">
        <v>34</v>
      </c>
      <c r="AX314" s="15" t="s">
        <v>77</v>
      </c>
      <c r="AY314" s="261" t="s">
        <v>133</v>
      </c>
    </row>
    <row r="315" spans="1:65" s="13" customFormat="1" ht="22.5">
      <c r="B315" s="220"/>
      <c r="C315" s="221"/>
      <c r="D315" s="216" t="s">
        <v>145</v>
      </c>
      <c r="E315" s="222" t="s">
        <v>1</v>
      </c>
      <c r="F315" s="223" t="s">
        <v>908</v>
      </c>
      <c r="G315" s="221"/>
      <c r="H315" s="224">
        <v>12.212</v>
      </c>
      <c r="I315" s="225"/>
      <c r="J315" s="221"/>
      <c r="K315" s="221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145</v>
      </c>
      <c r="AU315" s="230" t="s">
        <v>87</v>
      </c>
      <c r="AV315" s="13" t="s">
        <v>87</v>
      </c>
      <c r="AW315" s="13" t="s">
        <v>34</v>
      </c>
      <c r="AX315" s="13" t="s">
        <v>77</v>
      </c>
      <c r="AY315" s="230" t="s">
        <v>133</v>
      </c>
    </row>
    <row r="316" spans="1:65" s="14" customFormat="1" ht="11.25">
      <c r="B316" s="241"/>
      <c r="C316" s="242"/>
      <c r="D316" s="216" t="s">
        <v>145</v>
      </c>
      <c r="E316" s="243" t="s">
        <v>1</v>
      </c>
      <c r="F316" s="244" t="s">
        <v>160</v>
      </c>
      <c r="G316" s="242"/>
      <c r="H316" s="245">
        <v>13.507999999999999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AT316" s="251" t="s">
        <v>145</v>
      </c>
      <c r="AU316" s="251" t="s">
        <v>87</v>
      </c>
      <c r="AV316" s="14" t="s">
        <v>141</v>
      </c>
      <c r="AW316" s="14" t="s">
        <v>34</v>
      </c>
      <c r="AX316" s="14" t="s">
        <v>85</v>
      </c>
      <c r="AY316" s="251" t="s">
        <v>133</v>
      </c>
    </row>
    <row r="317" spans="1:65" s="2" customFormat="1" ht="21.75" customHeight="1">
      <c r="A317" s="34"/>
      <c r="B317" s="35"/>
      <c r="C317" s="203" t="s">
        <v>512</v>
      </c>
      <c r="D317" s="203" t="s">
        <v>136</v>
      </c>
      <c r="E317" s="204" t="s">
        <v>673</v>
      </c>
      <c r="F317" s="205" t="s">
        <v>674</v>
      </c>
      <c r="G317" s="206" t="s">
        <v>154</v>
      </c>
      <c r="H317" s="207">
        <v>13.507999999999999</v>
      </c>
      <c r="I317" s="208"/>
      <c r="J317" s="209">
        <f>ROUND(I317*H317,2)</f>
        <v>0</v>
      </c>
      <c r="K317" s="205" t="s">
        <v>140</v>
      </c>
      <c r="L317" s="39"/>
      <c r="M317" s="210" t="s">
        <v>1</v>
      </c>
      <c r="N317" s="211" t="s">
        <v>42</v>
      </c>
      <c r="O317" s="71"/>
      <c r="P317" s="212">
        <f>O317*H317</f>
        <v>0</v>
      </c>
      <c r="Q317" s="212">
        <v>0</v>
      </c>
      <c r="R317" s="212">
        <f>Q317*H317</f>
        <v>0</v>
      </c>
      <c r="S317" s="212">
        <v>0</v>
      </c>
      <c r="T317" s="21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14" t="s">
        <v>236</v>
      </c>
      <c r="AT317" s="214" t="s">
        <v>136</v>
      </c>
      <c r="AU317" s="214" t="s">
        <v>87</v>
      </c>
      <c r="AY317" s="17" t="s">
        <v>133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7" t="s">
        <v>85</v>
      </c>
      <c r="BK317" s="215">
        <f>ROUND(I317*H317,2)</f>
        <v>0</v>
      </c>
      <c r="BL317" s="17" t="s">
        <v>236</v>
      </c>
      <c r="BM317" s="214" t="s">
        <v>909</v>
      </c>
    </row>
    <row r="318" spans="1:65" s="2" customFormat="1" ht="19.5">
      <c r="A318" s="34"/>
      <c r="B318" s="35"/>
      <c r="C318" s="36"/>
      <c r="D318" s="216" t="s">
        <v>143</v>
      </c>
      <c r="E318" s="36"/>
      <c r="F318" s="217" t="s">
        <v>674</v>
      </c>
      <c r="G318" s="36"/>
      <c r="H318" s="36"/>
      <c r="I318" s="115"/>
      <c r="J318" s="36"/>
      <c r="K318" s="36"/>
      <c r="L318" s="39"/>
      <c r="M318" s="218"/>
      <c r="N318" s="219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143</v>
      </c>
      <c r="AU318" s="17" t="s">
        <v>87</v>
      </c>
    </row>
    <row r="319" spans="1:65" s="13" customFormat="1" ht="11.25">
      <c r="B319" s="220"/>
      <c r="C319" s="221"/>
      <c r="D319" s="216" t="s">
        <v>145</v>
      </c>
      <c r="E319" s="222" t="s">
        <v>1</v>
      </c>
      <c r="F319" s="223" t="s">
        <v>910</v>
      </c>
      <c r="G319" s="221"/>
      <c r="H319" s="224">
        <v>13.507999999999999</v>
      </c>
      <c r="I319" s="225"/>
      <c r="J319" s="221"/>
      <c r="K319" s="221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145</v>
      </c>
      <c r="AU319" s="230" t="s">
        <v>87</v>
      </c>
      <c r="AV319" s="13" t="s">
        <v>87</v>
      </c>
      <c r="AW319" s="13" t="s">
        <v>34</v>
      </c>
      <c r="AX319" s="13" t="s">
        <v>85</v>
      </c>
      <c r="AY319" s="230" t="s">
        <v>133</v>
      </c>
    </row>
    <row r="320" spans="1:65" s="2" customFormat="1" ht="21.75" customHeight="1">
      <c r="A320" s="34"/>
      <c r="B320" s="35"/>
      <c r="C320" s="203" t="s">
        <v>519</v>
      </c>
      <c r="D320" s="203" t="s">
        <v>136</v>
      </c>
      <c r="E320" s="204" t="s">
        <v>678</v>
      </c>
      <c r="F320" s="205" t="s">
        <v>679</v>
      </c>
      <c r="G320" s="206" t="s">
        <v>139</v>
      </c>
      <c r="H320" s="207">
        <v>25</v>
      </c>
      <c r="I320" s="208"/>
      <c r="J320" s="209">
        <f>ROUND(I320*H320,2)</f>
        <v>0</v>
      </c>
      <c r="K320" s="205" t="s">
        <v>140</v>
      </c>
      <c r="L320" s="39"/>
      <c r="M320" s="210" t="s">
        <v>1</v>
      </c>
      <c r="N320" s="211" t="s">
        <v>42</v>
      </c>
      <c r="O320" s="71"/>
      <c r="P320" s="212">
        <f>O320*H320</f>
        <v>0</v>
      </c>
      <c r="Q320" s="212">
        <v>4.8000000000000001E-4</v>
      </c>
      <c r="R320" s="212">
        <f>Q320*H320</f>
        <v>1.2E-2</v>
      </c>
      <c r="S320" s="212">
        <v>0</v>
      </c>
      <c r="T320" s="21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14" t="s">
        <v>236</v>
      </c>
      <c r="AT320" s="214" t="s">
        <v>136</v>
      </c>
      <c r="AU320" s="214" t="s">
        <v>87</v>
      </c>
      <c r="AY320" s="17" t="s">
        <v>133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7" t="s">
        <v>85</v>
      </c>
      <c r="BK320" s="215">
        <f>ROUND(I320*H320,2)</f>
        <v>0</v>
      </c>
      <c r="BL320" s="17" t="s">
        <v>236</v>
      </c>
      <c r="BM320" s="214" t="s">
        <v>911</v>
      </c>
    </row>
    <row r="321" spans="1:65" s="2" customFormat="1" ht="19.5">
      <c r="A321" s="34"/>
      <c r="B321" s="35"/>
      <c r="C321" s="36"/>
      <c r="D321" s="216" t="s">
        <v>143</v>
      </c>
      <c r="E321" s="36"/>
      <c r="F321" s="217" t="s">
        <v>681</v>
      </c>
      <c r="G321" s="36"/>
      <c r="H321" s="36"/>
      <c r="I321" s="115"/>
      <c r="J321" s="36"/>
      <c r="K321" s="36"/>
      <c r="L321" s="39"/>
      <c r="M321" s="218"/>
      <c r="N321" s="219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143</v>
      </c>
      <c r="AU321" s="17" t="s">
        <v>87</v>
      </c>
    </row>
    <row r="322" spans="1:65" s="2" customFormat="1" ht="21.75" customHeight="1">
      <c r="A322" s="34"/>
      <c r="B322" s="35"/>
      <c r="C322" s="203" t="s">
        <v>525</v>
      </c>
      <c r="D322" s="203" t="s">
        <v>136</v>
      </c>
      <c r="E322" s="204" t="s">
        <v>683</v>
      </c>
      <c r="F322" s="205" t="s">
        <v>684</v>
      </c>
      <c r="G322" s="206" t="s">
        <v>139</v>
      </c>
      <c r="H322" s="207">
        <v>15</v>
      </c>
      <c r="I322" s="208"/>
      <c r="J322" s="209">
        <f>ROUND(I322*H322,2)</f>
        <v>0</v>
      </c>
      <c r="K322" s="205" t="s">
        <v>140</v>
      </c>
      <c r="L322" s="39"/>
      <c r="M322" s="210" t="s">
        <v>1</v>
      </c>
      <c r="N322" s="211" t="s">
        <v>42</v>
      </c>
      <c r="O322" s="71"/>
      <c r="P322" s="212">
        <f>O322*H322</f>
        <v>0</v>
      </c>
      <c r="Q322" s="212">
        <v>1.1999999999999999E-3</v>
      </c>
      <c r="R322" s="212">
        <f>Q322*H322</f>
        <v>1.7999999999999999E-2</v>
      </c>
      <c r="S322" s="212">
        <v>0</v>
      </c>
      <c r="T322" s="21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4" t="s">
        <v>236</v>
      </c>
      <c r="AT322" s="214" t="s">
        <v>136</v>
      </c>
      <c r="AU322" s="214" t="s">
        <v>87</v>
      </c>
      <c r="AY322" s="17" t="s">
        <v>133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17" t="s">
        <v>85</v>
      </c>
      <c r="BK322" s="215">
        <f>ROUND(I322*H322,2)</f>
        <v>0</v>
      </c>
      <c r="BL322" s="17" t="s">
        <v>236</v>
      </c>
      <c r="BM322" s="214" t="s">
        <v>912</v>
      </c>
    </row>
    <row r="323" spans="1:65" s="2" customFormat="1" ht="19.5">
      <c r="A323" s="34"/>
      <c r="B323" s="35"/>
      <c r="C323" s="36"/>
      <c r="D323" s="216" t="s">
        <v>143</v>
      </c>
      <c r="E323" s="36"/>
      <c r="F323" s="217" t="s">
        <v>686</v>
      </c>
      <c r="G323" s="36"/>
      <c r="H323" s="36"/>
      <c r="I323" s="115"/>
      <c r="J323" s="36"/>
      <c r="K323" s="36"/>
      <c r="L323" s="39"/>
      <c r="M323" s="218"/>
      <c r="N323" s="219"/>
      <c r="O323" s="71"/>
      <c r="P323" s="71"/>
      <c r="Q323" s="71"/>
      <c r="R323" s="71"/>
      <c r="S323" s="71"/>
      <c r="T323" s="72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143</v>
      </c>
      <c r="AU323" s="17" t="s">
        <v>87</v>
      </c>
    </row>
    <row r="324" spans="1:65" s="2" customFormat="1" ht="21.75" customHeight="1">
      <c r="A324" s="34"/>
      <c r="B324" s="35"/>
      <c r="C324" s="203" t="s">
        <v>530</v>
      </c>
      <c r="D324" s="203" t="s">
        <v>136</v>
      </c>
      <c r="E324" s="204" t="s">
        <v>688</v>
      </c>
      <c r="F324" s="205" t="s">
        <v>689</v>
      </c>
      <c r="G324" s="206" t="s">
        <v>267</v>
      </c>
      <c r="H324" s="207">
        <v>22</v>
      </c>
      <c r="I324" s="208"/>
      <c r="J324" s="209">
        <f>ROUND(I324*H324,2)</f>
        <v>0</v>
      </c>
      <c r="K324" s="205" t="s">
        <v>140</v>
      </c>
      <c r="L324" s="39"/>
      <c r="M324" s="210" t="s">
        <v>1</v>
      </c>
      <c r="N324" s="211" t="s">
        <v>42</v>
      </c>
      <c r="O324" s="71"/>
      <c r="P324" s="212">
        <f>O324*H324</f>
        <v>0</v>
      </c>
      <c r="Q324" s="212">
        <v>0</v>
      </c>
      <c r="R324" s="212">
        <f>Q324*H324</f>
        <v>0</v>
      </c>
      <c r="S324" s="212">
        <v>0</v>
      </c>
      <c r="T324" s="21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14" t="s">
        <v>236</v>
      </c>
      <c r="AT324" s="214" t="s">
        <v>136</v>
      </c>
      <c r="AU324" s="214" t="s">
        <v>87</v>
      </c>
      <c r="AY324" s="17" t="s">
        <v>133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7" t="s">
        <v>85</v>
      </c>
      <c r="BK324" s="215">
        <f>ROUND(I324*H324,2)</f>
        <v>0</v>
      </c>
      <c r="BL324" s="17" t="s">
        <v>236</v>
      </c>
      <c r="BM324" s="214" t="s">
        <v>913</v>
      </c>
    </row>
    <row r="325" spans="1:65" s="2" customFormat="1" ht="29.25">
      <c r="A325" s="34"/>
      <c r="B325" s="35"/>
      <c r="C325" s="36"/>
      <c r="D325" s="216" t="s">
        <v>143</v>
      </c>
      <c r="E325" s="36"/>
      <c r="F325" s="217" t="s">
        <v>691</v>
      </c>
      <c r="G325" s="36"/>
      <c r="H325" s="36"/>
      <c r="I325" s="115"/>
      <c r="J325" s="36"/>
      <c r="K325" s="36"/>
      <c r="L325" s="39"/>
      <c r="M325" s="218"/>
      <c r="N325" s="219"/>
      <c r="O325" s="71"/>
      <c r="P325" s="71"/>
      <c r="Q325" s="71"/>
      <c r="R325" s="71"/>
      <c r="S325" s="71"/>
      <c r="T325" s="72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143</v>
      </c>
      <c r="AU325" s="17" t="s">
        <v>87</v>
      </c>
    </row>
    <row r="326" spans="1:65" s="2" customFormat="1" ht="21.75" customHeight="1">
      <c r="A326" s="34"/>
      <c r="B326" s="35"/>
      <c r="C326" s="231" t="s">
        <v>535</v>
      </c>
      <c r="D326" s="231" t="s">
        <v>147</v>
      </c>
      <c r="E326" s="232" t="s">
        <v>693</v>
      </c>
      <c r="F326" s="233" t="s">
        <v>694</v>
      </c>
      <c r="G326" s="234" t="s">
        <v>267</v>
      </c>
      <c r="H326" s="235">
        <v>23.1</v>
      </c>
      <c r="I326" s="236"/>
      <c r="J326" s="237">
        <f>ROUND(I326*H326,2)</f>
        <v>0</v>
      </c>
      <c r="K326" s="233" t="s">
        <v>140</v>
      </c>
      <c r="L326" s="238"/>
      <c r="M326" s="239" t="s">
        <v>1</v>
      </c>
      <c r="N326" s="240" t="s">
        <v>42</v>
      </c>
      <c r="O326" s="71"/>
      <c r="P326" s="212">
        <f>O326*H326</f>
        <v>0</v>
      </c>
      <c r="Q326" s="212">
        <v>0</v>
      </c>
      <c r="R326" s="212">
        <f>Q326*H326</f>
        <v>0</v>
      </c>
      <c r="S326" s="212">
        <v>0</v>
      </c>
      <c r="T326" s="21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14" t="s">
        <v>339</v>
      </c>
      <c r="AT326" s="214" t="s">
        <v>147</v>
      </c>
      <c r="AU326" s="214" t="s">
        <v>87</v>
      </c>
      <c r="AY326" s="17" t="s">
        <v>133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7" t="s">
        <v>85</v>
      </c>
      <c r="BK326" s="215">
        <f>ROUND(I326*H326,2)</f>
        <v>0</v>
      </c>
      <c r="BL326" s="17" t="s">
        <v>236</v>
      </c>
      <c r="BM326" s="214" t="s">
        <v>914</v>
      </c>
    </row>
    <row r="327" spans="1:65" s="2" customFormat="1" ht="11.25">
      <c r="A327" s="34"/>
      <c r="B327" s="35"/>
      <c r="C327" s="36"/>
      <c r="D327" s="216" t="s">
        <v>143</v>
      </c>
      <c r="E327" s="36"/>
      <c r="F327" s="217" t="s">
        <v>694</v>
      </c>
      <c r="G327" s="36"/>
      <c r="H327" s="36"/>
      <c r="I327" s="115"/>
      <c r="J327" s="36"/>
      <c r="K327" s="36"/>
      <c r="L327" s="39"/>
      <c r="M327" s="218"/>
      <c r="N327" s="219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143</v>
      </c>
      <c r="AU327" s="17" t="s">
        <v>87</v>
      </c>
    </row>
    <row r="328" spans="1:65" s="13" customFormat="1" ht="11.25">
      <c r="B328" s="220"/>
      <c r="C328" s="221"/>
      <c r="D328" s="216" t="s">
        <v>145</v>
      </c>
      <c r="E328" s="221"/>
      <c r="F328" s="223" t="s">
        <v>915</v>
      </c>
      <c r="G328" s="221"/>
      <c r="H328" s="224">
        <v>23.1</v>
      </c>
      <c r="I328" s="225"/>
      <c r="J328" s="221"/>
      <c r="K328" s="221"/>
      <c r="L328" s="226"/>
      <c r="M328" s="227"/>
      <c r="N328" s="228"/>
      <c r="O328" s="228"/>
      <c r="P328" s="228"/>
      <c r="Q328" s="228"/>
      <c r="R328" s="228"/>
      <c r="S328" s="228"/>
      <c r="T328" s="229"/>
      <c r="AT328" s="230" t="s">
        <v>145</v>
      </c>
      <c r="AU328" s="230" t="s">
        <v>87</v>
      </c>
      <c r="AV328" s="13" t="s">
        <v>87</v>
      </c>
      <c r="AW328" s="13" t="s">
        <v>4</v>
      </c>
      <c r="AX328" s="13" t="s">
        <v>85</v>
      </c>
      <c r="AY328" s="230" t="s">
        <v>133</v>
      </c>
    </row>
    <row r="329" spans="1:65" s="2" customFormat="1" ht="16.5" customHeight="1">
      <c r="A329" s="34"/>
      <c r="B329" s="35"/>
      <c r="C329" s="203" t="s">
        <v>542</v>
      </c>
      <c r="D329" s="203" t="s">
        <v>136</v>
      </c>
      <c r="E329" s="204" t="s">
        <v>698</v>
      </c>
      <c r="F329" s="205" t="s">
        <v>699</v>
      </c>
      <c r="G329" s="206" t="s">
        <v>154</v>
      </c>
      <c r="H329" s="207">
        <v>11.07</v>
      </c>
      <c r="I329" s="208"/>
      <c r="J329" s="209">
        <f>ROUND(I329*H329,2)</f>
        <v>0</v>
      </c>
      <c r="K329" s="205" t="s">
        <v>140</v>
      </c>
      <c r="L329" s="39"/>
      <c r="M329" s="210" t="s">
        <v>1</v>
      </c>
      <c r="N329" s="211" t="s">
        <v>42</v>
      </c>
      <c r="O329" s="71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3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14" t="s">
        <v>236</v>
      </c>
      <c r="AT329" s="214" t="s">
        <v>136</v>
      </c>
      <c r="AU329" s="214" t="s">
        <v>87</v>
      </c>
      <c r="AY329" s="17" t="s">
        <v>133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7" t="s">
        <v>85</v>
      </c>
      <c r="BK329" s="215">
        <f>ROUND(I329*H329,2)</f>
        <v>0</v>
      </c>
      <c r="BL329" s="17" t="s">
        <v>236</v>
      </c>
      <c r="BM329" s="214" t="s">
        <v>916</v>
      </c>
    </row>
    <row r="330" spans="1:65" s="2" customFormat="1" ht="19.5">
      <c r="A330" s="34"/>
      <c r="B330" s="35"/>
      <c r="C330" s="36"/>
      <c r="D330" s="216" t="s">
        <v>143</v>
      </c>
      <c r="E330" s="36"/>
      <c r="F330" s="217" t="s">
        <v>701</v>
      </c>
      <c r="G330" s="36"/>
      <c r="H330" s="36"/>
      <c r="I330" s="115"/>
      <c r="J330" s="36"/>
      <c r="K330" s="36"/>
      <c r="L330" s="39"/>
      <c r="M330" s="218"/>
      <c r="N330" s="219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143</v>
      </c>
      <c r="AU330" s="17" t="s">
        <v>87</v>
      </c>
    </row>
    <row r="331" spans="1:65" s="13" customFormat="1" ht="11.25">
      <c r="B331" s="220"/>
      <c r="C331" s="221"/>
      <c r="D331" s="216" t="s">
        <v>145</v>
      </c>
      <c r="E331" s="222" t="s">
        <v>1</v>
      </c>
      <c r="F331" s="223" t="s">
        <v>917</v>
      </c>
      <c r="G331" s="221"/>
      <c r="H331" s="224">
        <v>11.07</v>
      </c>
      <c r="I331" s="225"/>
      <c r="J331" s="221"/>
      <c r="K331" s="221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145</v>
      </c>
      <c r="AU331" s="230" t="s">
        <v>87</v>
      </c>
      <c r="AV331" s="13" t="s">
        <v>87</v>
      </c>
      <c r="AW331" s="13" t="s">
        <v>34</v>
      </c>
      <c r="AX331" s="13" t="s">
        <v>85</v>
      </c>
      <c r="AY331" s="230" t="s">
        <v>133</v>
      </c>
    </row>
    <row r="332" spans="1:65" s="2" customFormat="1" ht="16.5" customHeight="1">
      <c r="A332" s="34"/>
      <c r="B332" s="35"/>
      <c r="C332" s="231" t="s">
        <v>547</v>
      </c>
      <c r="D332" s="231" t="s">
        <v>147</v>
      </c>
      <c r="E332" s="232" t="s">
        <v>704</v>
      </c>
      <c r="F332" s="233" t="s">
        <v>705</v>
      </c>
      <c r="G332" s="234" t="s">
        <v>154</v>
      </c>
      <c r="H332" s="235">
        <v>11.624000000000001</v>
      </c>
      <c r="I332" s="236"/>
      <c r="J332" s="237">
        <f>ROUND(I332*H332,2)</f>
        <v>0</v>
      </c>
      <c r="K332" s="233" t="s">
        <v>140</v>
      </c>
      <c r="L332" s="238"/>
      <c r="M332" s="239" t="s">
        <v>1</v>
      </c>
      <c r="N332" s="240" t="s">
        <v>42</v>
      </c>
      <c r="O332" s="71"/>
      <c r="P332" s="212">
        <f>O332*H332</f>
        <v>0</v>
      </c>
      <c r="Q332" s="212">
        <v>0</v>
      </c>
      <c r="R332" s="212">
        <f>Q332*H332</f>
        <v>0</v>
      </c>
      <c r="S332" s="212">
        <v>0</v>
      </c>
      <c r="T332" s="21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14" t="s">
        <v>339</v>
      </c>
      <c r="AT332" s="214" t="s">
        <v>147</v>
      </c>
      <c r="AU332" s="214" t="s">
        <v>87</v>
      </c>
      <c r="AY332" s="17" t="s">
        <v>133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17" t="s">
        <v>85</v>
      </c>
      <c r="BK332" s="215">
        <f>ROUND(I332*H332,2)</f>
        <v>0</v>
      </c>
      <c r="BL332" s="17" t="s">
        <v>236</v>
      </c>
      <c r="BM332" s="214" t="s">
        <v>918</v>
      </c>
    </row>
    <row r="333" spans="1:65" s="2" customFormat="1" ht="11.25">
      <c r="A333" s="34"/>
      <c r="B333" s="35"/>
      <c r="C333" s="36"/>
      <c r="D333" s="216" t="s">
        <v>143</v>
      </c>
      <c r="E333" s="36"/>
      <c r="F333" s="217" t="s">
        <v>705</v>
      </c>
      <c r="G333" s="36"/>
      <c r="H333" s="36"/>
      <c r="I333" s="115"/>
      <c r="J333" s="36"/>
      <c r="K333" s="36"/>
      <c r="L333" s="39"/>
      <c r="M333" s="218"/>
      <c r="N333" s="219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143</v>
      </c>
      <c r="AU333" s="17" t="s">
        <v>87</v>
      </c>
    </row>
    <row r="334" spans="1:65" s="13" customFormat="1" ht="11.25">
      <c r="B334" s="220"/>
      <c r="C334" s="221"/>
      <c r="D334" s="216" t="s">
        <v>145</v>
      </c>
      <c r="E334" s="221"/>
      <c r="F334" s="223" t="s">
        <v>919</v>
      </c>
      <c r="G334" s="221"/>
      <c r="H334" s="224">
        <v>11.624000000000001</v>
      </c>
      <c r="I334" s="225"/>
      <c r="J334" s="221"/>
      <c r="K334" s="221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145</v>
      </c>
      <c r="AU334" s="230" t="s">
        <v>87</v>
      </c>
      <c r="AV334" s="13" t="s">
        <v>87</v>
      </c>
      <c r="AW334" s="13" t="s">
        <v>4</v>
      </c>
      <c r="AX334" s="13" t="s">
        <v>85</v>
      </c>
      <c r="AY334" s="230" t="s">
        <v>133</v>
      </c>
    </row>
    <row r="335" spans="1:65" s="2" customFormat="1" ht="21.75" customHeight="1">
      <c r="A335" s="34"/>
      <c r="B335" s="35"/>
      <c r="C335" s="203" t="s">
        <v>554</v>
      </c>
      <c r="D335" s="203" t="s">
        <v>136</v>
      </c>
      <c r="E335" s="204" t="s">
        <v>709</v>
      </c>
      <c r="F335" s="205" t="s">
        <v>710</v>
      </c>
      <c r="G335" s="206" t="s">
        <v>154</v>
      </c>
      <c r="H335" s="207">
        <v>70.646000000000001</v>
      </c>
      <c r="I335" s="208"/>
      <c r="J335" s="209">
        <f>ROUND(I335*H335,2)</f>
        <v>0</v>
      </c>
      <c r="K335" s="205" t="s">
        <v>140</v>
      </c>
      <c r="L335" s="39"/>
      <c r="M335" s="210" t="s">
        <v>1</v>
      </c>
      <c r="N335" s="211" t="s">
        <v>42</v>
      </c>
      <c r="O335" s="71"/>
      <c r="P335" s="212">
        <f>O335*H335</f>
        <v>0</v>
      </c>
      <c r="Q335" s="212">
        <v>2.0000000000000001E-4</v>
      </c>
      <c r="R335" s="212">
        <f>Q335*H335</f>
        <v>1.4129200000000001E-2</v>
      </c>
      <c r="S335" s="212">
        <v>0</v>
      </c>
      <c r="T335" s="213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4" t="s">
        <v>236</v>
      </c>
      <c r="AT335" s="214" t="s">
        <v>136</v>
      </c>
      <c r="AU335" s="214" t="s">
        <v>87</v>
      </c>
      <c r="AY335" s="17" t="s">
        <v>133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7" t="s">
        <v>85</v>
      </c>
      <c r="BK335" s="215">
        <f>ROUND(I335*H335,2)</f>
        <v>0</v>
      </c>
      <c r="BL335" s="17" t="s">
        <v>236</v>
      </c>
      <c r="BM335" s="214" t="s">
        <v>920</v>
      </c>
    </row>
    <row r="336" spans="1:65" s="2" customFormat="1" ht="19.5">
      <c r="A336" s="34"/>
      <c r="B336" s="35"/>
      <c r="C336" s="36"/>
      <c r="D336" s="216" t="s">
        <v>143</v>
      </c>
      <c r="E336" s="36"/>
      <c r="F336" s="217" t="s">
        <v>712</v>
      </c>
      <c r="G336" s="36"/>
      <c r="H336" s="36"/>
      <c r="I336" s="115"/>
      <c r="J336" s="36"/>
      <c r="K336" s="36"/>
      <c r="L336" s="39"/>
      <c r="M336" s="218"/>
      <c r="N336" s="219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143</v>
      </c>
      <c r="AU336" s="17" t="s">
        <v>87</v>
      </c>
    </row>
    <row r="337" spans="1:65" s="13" customFormat="1" ht="11.25">
      <c r="B337" s="220"/>
      <c r="C337" s="221"/>
      <c r="D337" s="216" t="s">
        <v>145</v>
      </c>
      <c r="E337" s="222" t="s">
        <v>1</v>
      </c>
      <c r="F337" s="223" t="s">
        <v>921</v>
      </c>
      <c r="G337" s="221"/>
      <c r="H337" s="224">
        <v>59.988</v>
      </c>
      <c r="I337" s="225"/>
      <c r="J337" s="221"/>
      <c r="K337" s="221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145</v>
      </c>
      <c r="AU337" s="230" t="s">
        <v>87</v>
      </c>
      <c r="AV337" s="13" t="s">
        <v>87</v>
      </c>
      <c r="AW337" s="13" t="s">
        <v>34</v>
      </c>
      <c r="AX337" s="13" t="s">
        <v>77</v>
      </c>
      <c r="AY337" s="230" t="s">
        <v>133</v>
      </c>
    </row>
    <row r="338" spans="1:65" s="13" customFormat="1" ht="11.25">
      <c r="B338" s="220"/>
      <c r="C338" s="221"/>
      <c r="D338" s="216" t="s">
        <v>145</v>
      </c>
      <c r="E338" s="222" t="s">
        <v>1</v>
      </c>
      <c r="F338" s="223" t="s">
        <v>922</v>
      </c>
      <c r="G338" s="221"/>
      <c r="H338" s="224">
        <v>13.507999999999999</v>
      </c>
      <c r="I338" s="225"/>
      <c r="J338" s="221"/>
      <c r="K338" s="221"/>
      <c r="L338" s="226"/>
      <c r="M338" s="227"/>
      <c r="N338" s="228"/>
      <c r="O338" s="228"/>
      <c r="P338" s="228"/>
      <c r="Q338" s="228"/>
      <c r="R338" s="228"/>
      <c r="S338" s="228"/>
      <c r="T338" s="229"/>
      <c r="AT338" s="230" t="s">
        <v>145</v>
      </c>
      <c r="AU338" s="230" t="s">
        <v>87</v>
      </c>
      <c r="AV338" s="13" t="s">
        <v>87</v>
      </c>
      <c r="AW338" s="13" t="s">
        <v>34</v>
      </c>
      <c r="AX338" s="13" t="s">
        <v>77</v>
      </c>
      <c r="AY338" s="230" t="s">
        <v>133</v>
      </c>
    </row>
    <row r="339" spans="1:65" s="13" customFormat="1" ht="11.25">
      <c r="B339" s="220"/>
      <c r="C339" s="221"/>
      <c r="D339" s="216" t="s">
        <v>145</v>
      </c>
      <c r="E339" s="222" t="s">
        <v>1</v>
      </c>
      <c r="F339" s="223" t="s">
        <v>923</v>
      </c>
      <c r="G339" s="221"/>
      <c r="H339" s="224">
        <v>-2.85</v>
      </c>
      <c r="I339" s="225"/>
      <c r="J339" s="221"/>
      <c r="K339" s="221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145</v>
      </c>
      <c r="AU339" s="230" t="s">
        <v>87</v>
      </c>
      <c r="AV339" s="13" t="s">
        <v>87</v>
      </c>
      <c r="AW339" s="13" t="s">
        <v>34</v>
      </c>
      <c r="AX339" s="13" t="s">
        <v>77</v>
      </c>
      <c r="AY339" s="230" t="s">
        <v>133</v>
      </c>
    </row>
    <row r="340" spans="1:65" s="14" customFormat="1" ht="11.25">
      <c r="B340" s="241"/>
      <c r="C340" s="242"/>
      <c r="D340" s="216" t="s">
        <v>145</v>
      </c>
      <c r="E340" s="243" t="s">
        <v>1</v>
      </c>
      <c r="F340" s="244" t="s">
        <v>160</v>
      </c>
      <c r="G340" s="242"/>
      <c r="H340" s="245">
        <v>70.646000000000001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AT340" s="251" t="s">
        <v>145</v>
      </c>
      <c r="AU340" s="251" t="s">
        <v>87</v>
      </c>
      <c r="AV340" s="14" t="s">
        <v>141</v>
      </c>
      <c r="AW340" s="14" t="s">
        <v>34</v>
      </c>
      <c r="AX340" s="14" t="s">
        <v>85</v>
      </c>
      <c r="AY340" s="251" t="s">
        <v>133</v>
      </c>
    </row>
    <row r="341" spans="1:65" s="2" customFormat="1" ht="21.75" customHeight="1">
      <c r="A341" s="34"/>
      <c r="B341" s="35"/>
      <c r="C341" s="203" t="s">
        <v>559</v>
      </c>
      <c r="D341" s="203" t="s">
        <v>136</v>
      </c>
      <c r="E341" s="204" t="s">
        <v>715</v>
      </c>
      <c r="F341" s="205" t="s">
        <v>716</v>
      </c>
      <c r="G341" s="206" t="s">
        <v>154</v>
      </c>
      <c r="H341" s="207">
        <v>70.646000000000001</v>
      </c>
      <c r="I341" s="208"/>
      <c r="J341" s="209">
        <f>ROUND(I341*H341,2)</f>
        <v>0</v>
      </c>
      <c r="K341" s="205" t="s">
        <v>140</v>
      </c>
      <c r="L341" s="39"/>
      <c r="M341" s="210" t="s">
        <v>1</v>
      </c>
      <c r="N341" s="211" t="s">
        <v>42</v>
      </c>
      <c r="O341" s="71"/>
      <c r="P341" s="212">
        <f>O341*H341</f>
        <v>0</v>
      </c>
      <c r="Q341" s="212">
        <v>2.7999999999999998E-4</v>
      </c>
      <c r="R341" s="212">
        <f>Q341*H341</f>
        <v>1.9780879999999997E-2</v>
      </c>
      <c r="S341" s="212">
        <v>0</v>
      </c>
      <c r="T341" s="213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14" t="s">
        <v>236</v>
      </c>
      <c r="AT341" s="214" t="s">
        <v>136</v>
      </c>
      <c r="AU341" s="214" t="s">
        <v>87</v>
      </c>
      <c r="AY341" s="17" t="s">
        <v>133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17" t="s">
        <v>85</v>
      </c>
      <c r="BK341" s="215">
        <f>ROUND(I341*H341,2)</f>
        <v>0</v>
      </c>
      <c r="BL341" s="17" t="s">
        <v>236</v>
      </c>
      <c r="BM341" s="214" t="s">
        <v>924</v>
      </c>
    </row>
    <row r="342" spans="1:65" s="2" customFormat="1" ht="19.5">
      <c r="A342" s="34"/>
      <c r="B342" s="35"/>
      <c r="C342" s="36"/>
      <c r="D342" s="216" t="s">
        <v>143</v>
      </c>
      <c r="E342" s="36"/>
      <c r="F342" s="217" t="s">
        <v>718</v>
      </c>
      <c r="G342" s="36"/>
      <c r="H342" s="36"/>
      <c r="I342" s="115"/>
      <c r="J342" s="36"/>
      <c r="K342" s="36"/>
      <c r="L342" s="39"/>
      <c r="M342" s="218"/>
      <c r="N342" s="219"/>
      <c r="O342" s="71"/>
      <c r="P342" s="71"/>
      <c r="Q342" s="71"/>
      <c r="R342" s="71"/>
      <c r="S342" s="71"/>
      <c r="T342" s="7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143</v>
      </c>
      <c r="AU342" s="17" t="s">
        <v>87</v>
      </c>
    </row>
    <row r="343" spans="1:65" s="13" customFormat="1" ht="22.5">
      <c r="B343" s="220"/>
      <c r="C343" s="221"/>
      <c r="D343" s="216" t="s">
        <v>145</v>
      </c>
      <c r="E343" s="222" t="s">
        <v>1</v>
      </c>
      <c r="F343" s="223" t="s">
        <v>925</v>
      </c>
      <c r="G343" s="221"/>
      <c r="H343" s="224">
        <v>70.646000000000001</v>
      </c>
      <c r="I343" s="225"/>
      <c r="J343" s="221"/>
      <c r="K343" s="221"/>
      <c r="L343" s="226"/>
      <c r="M343" s="265"/>
      <c r="N343" s="266"/>
      <c r="O343" s="266"/>
      <c r="P343" s="266"/>
      <c r="Q343" s="266"/>
      <c r="R343" s="266"/>
      <c r="S343" s="266"/>
      <c r="T343" s="267"/>
      <c r="AT343" s="230" t="s">
        <v>145</v>
      </c>
      <c r="AU343" s="230" t="s">
        <v>87</v>
      </c>
      <c r="AV343" s="13" t="s">
        <v>87</v>
      </c>
      <c r="AW343" s="13" t="s">
        <v>34</v>
      </c>
      <c r="AX343" s="13" t="s">
        <v>85</v>
      </c>
      <c r="AY343" s="230" t="s">
        <v>133</v>
      </c>
    </row>
    <row r="344" spans="1:65" s="2" customFormat="1" ht="6.95" customHeight="1">
      <c r="A344" s="34"/>
      <c r="B344" s="54"/>
      <c r="C344" s="55"/>
      <c r="D344" s="55"/>
      <c r="E344" s="55"/>
      <c r="F344" s="55"/>
      <c r="G344" s="55"/>
      <c r="H344" s="55"/>
      <c r="I344" s="152"/>
      <c r="J344" s="55"/>
      <c r="K344" s="55"/>
      <c r="L344" s="39"/>
      <c r="M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</row>
  </sheetData>
  <sheetProtection algorithmName="SHA-512" hashValue="MiRvpMV6SUJnWOY7M9Kq3AbJCKKER7eB+gf9nlMPpN113qVXzA7Gor7/R/0hPcuax9Kwh21edTWkYIoTNG+QoQ==" saltValue="hVG9/pVU2WQSWqUovY9IAXp4T8f+ouO/L5dXT60S1zep5ZCLTbOPWfImddnsfYQKv/+JIFOWlc69ZVZ508K4Ig==" spinCount="100000" sheet="1" objects="1" scenarios="1" formatColumns="0" formatRows="0" autoFilter="0"/>
  <autoFilter ref="C127:K343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87</v>
      </c>
    </row>
    <row r="4" spans="1:46" s="1" customFormat="1" ht="24.95" customHeight="1">
      <c r="B4" s="20"/>
      <c r="D4" s="112" t="s">
        <v>97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9" t="str">
        <f>'Rekapitulace stavby'!K6</f>
        <v>Brno, budova OŘ, Kounicova 26 - Zřízení spisoven (3.PP)</v>
      </c>
      <c r="F7" s="310"/>
      <c r="G7" s="310"/>
      <c r="H7" s="310"/>
      <c r="I7" s="108"/>
      <c r="L7" s="20"/>
    </row>
    <row r="8" spans="1:46" s="2" customFormat="1" ht="12" customHeight="1">
      <c r="A8" s="34"/>
      <c r="B8" s="39"/>
      <c r="C8" s="34"/>
      <c r="D8" s="114" t="s">
        <v>98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1" t="s">
        <v>926</v>
      </c>
      <c r="F9" s="312"/>
      <c r="G9" s="312"/>
      <c r="H9" s="31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25. 3. 2020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5" t="s">
        <v>1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41</v>
      </c>
      <c r="E33" s="114" t="s">
        <v>42</v>
      </c>
      <c r="F33" s="130">
        <f>ROUND((SUM(BE127:BE320)),  2)</f>
        <v>0</v>
      </c>
      <c r="G33" s="34"/>
      <c r="H33" s="34"/>
      <c r="I33" s="131">
        <v>0.21</v>
      </c>
      <c r="J33" s="130">
        <f>ROUND(((SUM(BE127:BE320))*I33),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43</v>
      </c>
      <c r="F34" s="130">
        <f>ROUND((SUM(BF127:BF320)),  2)</f>
        <v>0</v>
      </c>
      <c r="G34" s="34"/>
      <c r="H34" s="34"/>
      <c r="I34" s="131">
        <v>0.15</v>
      </c>
      <c r="J34" s="130">
        <f>ROUND(((SUM(BF127:BF320))*I34),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ROUND((SUM(BG127:BG320)),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ROUND((SUM(BH127:BH320)),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ROUND((SUM(BI127:BI320)),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100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6" t="str">
        <f>E7</f>
        <v>Brno, budova OŘ, Kounicova 26 - Zřízení spisoven (3.PP)</v>
      </c>
      <c r="F85" s="317"/>
      <c r="G85" s="317"/>
      <c r="H85" s="3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98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03 - ZTI</v>
      </c>
      <c r="F87" s="318"/>
      <c r="G87" s="318"/>
      <c r="H87" s="31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Brno, Kounicova</v>
      </c>
      <c r="G89" s="36"/>
      <c r="H89" s="36"/>
      <c r="I89" s="117" t="s">
        <v>22</v>
      </c>
      <c r="J89" s="66" t="str">
        <f>IF(J12="","",J12)</f>
        <v>25. 3. 2020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101</v>
      </c>
      <c r="D94" s="157"/>
      <c r="E94" s="157"/>
      <c r="F94" s="157"/>
      <c r="G94" s="157"/>
      <c r="H94" s="157"/>
      <c r="I94" s="158"/>
      <c r="J94" s="159" t="s">
        <v>102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103</v>
      </c>
      <c r="D96" s="36"/>
      <c r="E96" s="36"/>
      <c r="F96" s="36"/>
      <c r="G96" s="36"/>
      <c r="H96" s="36"/>
      <c r="I96" s="115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104</v>
      </c>
    </row>
    <row r="97" spans="1:31" s="9" customFormat="1" ht="24.95" customHeight="1">
      <c r="B97" s="161"/>
      <c r="C97" s="162"/>
      <c r="D97" s="163" t="s">
        <v>105</v>
      </c>
      <c r="E97" s="164"/>
      <c r="F97" s="164"/>
      <c r="G97" s="164"/>
      <c r="H97" s="164"/>
      <c r="I97" s="165"/>
      <c r="J97" s="166">
        <f>J128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109</v>
      </c>
      <c r="E98" s="171"/>
      <c r="F98" s="171"/>
      <c r="G98" s="171"/>
      <c r="H98" s="171"/>
      <c r="I98" s="172"/>
      <c r="J98" s="173">
        <f>J129</f>
        <v>0</v>
      </c>
      <c r="K98" s="169"/>
      <c r="L98" s="174"/>
    </row>
    <row r="99" spans="1:31" s="9" customFormat="1" ht="24.95" customHeight="1">
      <c r="B99" s="161"/>
      <c r="C99" s="162"/>
      <c r="D99" s="163" t="s">
        <v>111</v>
      </c>
      <c r="E99" s="164"/>
      <c r="F99" s="164"/>
      <c r="G99" s="164"/>
      <c r="H99" s="164"/>
      <c r="I99" s="165"/>
      <c r="J99" s="166">
        <f>J141</f>
        <v>0</v>
      </c>
      <c r="K99" s="162"/>
      <c r="L99" s="167"/>
    </row>
    <row r="100" spans="1:31" s="10" customFormat="1" ht="19.899999999999999" customHeight="1">
      <c r="B100" s="168"/>
      <c r="C100" s="169"/>
      <c r="D100" s="170" t="s">
        <v>927</v>
      </c>
      <c r="E100" s="171"/>
      <c r="F100" s="171"/>
      <c r="G100" s="171"/>
      <c r="H100" s="171"/>
      <c r="I100" s="172"/>
      <c r="J100" s="173">
        <f>J142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928</v>
      </c>
      <c r="E101" s="171"/>
      <c r="F101" s="171"/>
      <c r="G101" s="171"/>
      <c r="H101" s="171"/>
      <c r="I101" s="172"/>
      <c r="J101" s="173">
        <f>J158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929</v>
      </c>
      <c r="E102" s="171"/>
      <c r="F102" s="171"/>
      <c r="G102" s="171"/>
      <c r="H102" s="171"/>
      <c r="I102" s="172"/>
      <c r="J102" s="173">
        <f>J201</f>
        <v>0</v>
      </c>
      <c r="K102" s="169"/>
      <c r="L102" s="174"/>
    </row>
    <row r="103" spans="1:31" s="10" customFormat="1" ht="19.899999999999999" customHeight="1">
      <c r="B103" s="168"/>
      <c r="C103" s="169"/>
      <c r="D103" s="170" t="s">
        <v>930</v>
      </c>
      <c r="E103" s="171"/>
      <c r="F103" s="171"/>
      <c r="G103" s="171"/>
      <c r="H103" s="171"/>
      <c r="I103" s="172"/>
      <c r="J103" s="173">
        <f>J252</f>
        <v>0</v>
      </c>
      <c r="K103" s="169"/>
      <c r="L103" s="174"/>
    </row>
    <row r="104" spans="1:31" s="10" customFormat="1" ht="19.899999999999999" customHeight="1">
      <c r="B104" s="168"/>
      <c r="C104" s="169"/>
      <c r="D104" s="170" t="s">
        <v>931</v>
      </c>
      <c r="E104" s="171"/>
      <c r="F104" s="171"/>
      <c r="G104" s="171"/>
      <c r="H104" s="171"/>
      <c r="I104" s="172"/>
      <c r="J104" s="173">
        <f>J261</f>
        <v>0</v>
      </c>
      <c r="K104" s="169"/>
      <c r="L104" s="174"/>
    </row>
    <row r="105" spans="1:31" s="10" customFormat="1" ht="19.899999999999999" customHeight="1">
      <c r="B105" s="168"/>
      <c r="C105" s="169"/>
      <c r="D105" s="170" t="s">
        <v>113</v>
      </c>
      <c r="E105" s="171"/>
      <c r="F105" s="171"/>
      <c r="G105" s="171"/>
      <c r="H105" s="171"/>
      <c r="I105" s="172"/>
      <c r="J105" s="173">
        <f>J276</f>
        <v>0</v>
      </c>
      <c r="K105" s="169"/>
      <c r="L105" s="174"/>
    </row>
    <row r="106" spans="1:31" s="10" customFormat="1" ht="19.899999999999999" customHeight="1">
      <c r="B106" s="168"/>
      <c r="C106" s="169"/>
      <c r="D106" s="170" t="s">
        <v>116</v>
      </c>
      <c r="E106" s="171"/>
      <c r="F106" s="171"/>
      <c r="G106" s="171"/>
      <c r="H106" s="171"/>
      <c r="I106" s="172"/>
      <c r="J106" s="173">
        <f>J292</f>
        <v>0</v>
      </c>
      <c r="K106" s="169"/>
      <c r="L106" s="174"/>
    </row>
    <row r="107" spans="1:31" s="9" customFormat="1" ht="24.95" customHeight="1">
      <c r="B107" s="161"/>
      <c r="C107" s="162"/>
      <c r="D107" s="163" t="s">
        <v>932</v>
      </c>
      <c r="E107" s="164"/>
      <c r="F107" s="164"/>
      <c r="G107" s="164"/>
      <c r="H107" s="164"/>
      <c r="I107" s="165"/>
      <c r="J107" s="166">
        <f>J305</f>
        <v>0</v>
      </c>
      <c r="K107" s="162"/>
      <c r="L107" s="167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152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155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118</v>
      </c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316" t="str">
        <f>E7</f>
        <v>Brno, budova OŘ, Kounicova 26 - Zřízení spisoven (3.PP)</v>
      </c>
      <c r="F117" s="317"/>
      <c r="G117" s="317"/>
      <c r="H117" s="317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98</v>
      </c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8" t="str">
        <f>E9</f>
        <v>03 - ZTI</v>
      </c>
      <c r="F119" s="318"/>
      <c r="G119" s="318"/>
      <c r="H119" s="318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>Brno, Kounicova</v>
      </c>
      <c r="G121" s="36"/>
      <c r="H121" s="36"/>
      <c r="I121" s="117" t="s">
        <v>22</v>
      </c>
      <c r="J121" s="66" t="str">
        <f>IF(J12="","",J12)</f>
        <v>25. 3. 2020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E15</f>
        <v>Správa železnic, státní organizace</v>
      </c>
      <c r="G123" s="36"/>
      <c r="H123" s="36"/>
      <c r="I123" s="117" t="s">
        <v>32</v>
      </c>
      <c r="J123" s="32" t="str">
        <f>E21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IF(E18="","",E18)</f>
        <v>Vyplň údaj</v>
      </c>
      <c r="G124" s="36"/>
      <c r="H124" s="36"/>
      <c r="I124" s="117" t="s">
        <v>35</v>
      </c>
      <c r="J124" s="32" t="str">
        <f>E24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15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75"/>
      <c r="B126" s="176"/>
      <c r="C126" s="177" t="s">
        <v>119</v>
      </c>
      <c r="D126" s="178" t="s">
        <v>62</v>
      </c>
      <c r="E126" s="178" t="s">
        <v>58</v>
      </c>
      <c r="F126" s="178" t="s">
        <v>59</v>
      </c>
      <c r="G126" s="178" t="s">
        <v>120</v>
      </c>
      <c r="H126" s="178" t="s">
        <v>121</v>
      </c>
      <c r="I126" s="179" t="s">
        <v>122</v>
      </c>
      <c r="J126" s="178" t="s">
        <v>102</v>
      </c>
      <c r="K126" s="180" t="s">
        <v>123</v>
      </c>
      <c r="L126" s="181"/>
      <c r="M126" s="75" t="s">
        <v>1</v>
      </c>
      <c r="N126" s="76" t="s">
        <v>41</v>
      </c>
      <c r="O126" s="76" t="s">
        <v>124</v>
      </c>
      <c r="P126" s="76" t="s">
        <v>125</v>
      </c>
      <c r="Q126" s="76" t="s">
        <v>126</v>
      </c>
      <c r="R126" s="76" t="s">
        <v>127</v>
      </c>
      <c r="S126" s="76" t="s">
        <v>128</v>
      </c>
      <c r="T126" s="77" t="s">
        <v>129</v>
      </c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</row>
    <row r="127" spans="1:63" s="2" customFormat="1" ht="22.9" customHeight="1">
      <c r="A127" s="34"/>
      <c r="B127" s="35"/>
      <c r="C127" s="82" t="s">
        <v>130</v>
      </c>
      <c r="D127" s="36"/>
      <c r="E127" s="36"/>
      <c r="F127" s="36"/>
      <c r="G127" s="36"/>
      <c r="H127" s="36"/>
      <c r="I127" s="115"/>
      <c r="J127" s="182">
        <f>BK127</f>
        <v>0</v>
      </c>
      <c r="K127" s="36"/>
      <c r="L127" s="39"/>
      <c r="M127" s="78"/>
      <c r="N127" s="183"/>
      <c r="O127" s="79"/>
      <c r="P127" s="184">
        <f>P128+P141+P305</f>
        <v>0</v>
      </c>
      <c r="Q127" s="79"/>
      <c r="R127" s="184">
        <f>R128+R141+R305</f>
        <v>0.42127999999999999</v>
      </c>
      <c r="S127" s="79"/>
      <c r="T127" s="185">
        <f>T128+T141+T305</f>
        <v>1.0014099999999999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76</v>
      </c>
      <c r="AU127" s="17" t="s">
        <v>104</v>
      </c>
      <c r="BK127" s="186">
        <f>BK128+BK141+BK305</f>
        <v>0</v>
      </c>
    </row>
    <row r="128" spans="1:63" s="12" customFormat="1" ht="25.9" customHeight="1">
      <c r="B128" s="187"/>
      <c r="C128" s="188"/>
      <c r="D128" s="189" t="s">
        <v>76</v>
      </c>
      <c r="E128" s="190" t="s">
        <v>131</v>
      </c>
      <c r="F128" s="190" t="s">
        <v>132</v>
      </c>
      <c r="G128" s="188"/>
      <c r="H128" s="188"/>
      <c r="I128" s="191"/>
      <c r="J128" s="192">
        <f>BK128</f>
        <v>0</v>
      </c>
      <c r="K128" s="188"/>
      <c r="L128" s="193"/>
      <c r="M128" s="194"/>
      <c r="N128" s="195"/>
      <c r="O128" s="195"/>
      <c r="P128" s="196">
        <f>P129</f>
        <v>0</v>
      </c>
      <c r="Q128" s="195"/>
      <c r="R128" s="196">
        <f>R129</f>
        <v>0</v>
      </c>
      <c r="S128" s="195"/>
      <c r="T128" s="197">
        <f>T129</f>
        <v>0</v>
      </c>
      <c r="AR128" s="198" t="s">
        <v>85</v>
      </c>
      <c r="AT128" s="199" t="s">
        <v>76</v>
      </c>
      <c r="AU128" s="199" t="s">
        <v>77</v>
      </c>
      <c r="AY128" s="198" t="s">
        <v>133</v>
      </c>
      <c r="BK128" s="200">
        <f>BK129</f>
        <v>0</v>
      </c>
    </row>
    <row r="129" spans="1:65" s="12" customFormat="1" ht="22.9" customHeight="1">
      <c r="B129" s="187"/>
      <c r="C129" s="188"/>
      <c r="D129" s="189" t="s">
        <v>76</v>
      </c>
      <c r="E129" s="201" t="s">
        <v>447</v>
      </c>
      <c r="F129" s="201" t="s">
        <v>448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SUM(P130:P140)</f>
        <v>0</v>
      </c>
      <c r="Q129" s="195"/>
      <c r="R129" s="196">
        <f>SUM(R130:R140)</f>
        <v>0</v>
      </c>
      <c r="S129" s="195"/>
      <c r="T129" s="197">
        <f>SUM(T130:T140)</f>
        <v>0</v>
      </c>
      <c r="AR129" s="198" t="s">
        <v>85</v>
      </c>
      <c r="AT129" s="199" t="s">
        <v>76</v>
      </c>
      <c r="AU129" s="199" t="s">
        <v>85</v>
      </c>
      <c r="AY129" s="198" t="s">
        <v>133</v>
      </c>
      <c r="BK129" s="200">
        <f>SUM(BK130:BK140)</f>
        <v>0</v>
      </c>
    </row>
    <row r="130" spans="1:65" s="2" customFormat="1" ht="21.75" customHeight="1">
      <c r="A130" s="34"/>
      <c r="B130" s="35"/>
      <c r="C130" s="203" t="s">
        <v>85</v>
      </c>
      <c r="D130" s="203" t="s">
        <v>136</v>
      </c>
      <c r="E130" s="204" t="s">
        <v>933</v>
      </c>
      <c r="F130" s="205" t="s">
        <v>934</v>
      </c>
      <c r="G130" s="206" t="s">
        <v>239</v>
      </c>
      <c r="H130" s="207">
        <v>1.0009999999999999</v>
      </c>
      <c r="I130" s="208"/>
      <c r="J130" s="209">
        <f>ROUND(I130*H130,2)</f>
        <v>0</v>
      </c>
      <c r="K130" s="205" t="s">
        <v>140</v>
      </c>
      <c r="L130" s="39"/>
      <c r="M130" s="210" t="s">
        <v>1</v>
      </c>
      <c r="N130" s="211" t="s">
        <v>42</v>
      </c>
      <c r="O130" s="71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141</v>
      </c>
      <c r="AT130" s="214" t="s">
        <v>136</v>
      </c>
      <c r="AU130" s="214" t="s">
        <v>87</v>
      </c>
      <c r="AY130" s="17" t="s">
        <v>133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85</v>
      </c>
      <c r="BK130" s="215">
        <f>ROUND(I130*H130,2)</f>
        <v>0</v>
      </c>
      <c r="BL130" s="17" t="s">
        <v>141</v>
      </c>
      <c r="BM130" s="214" t="s">
        <v>935</v>
      </c>
    </row>
    <row r="131" spans="1:65" s="2" customFormat="1" ht="29.25">
      <c r="A131" s="34"/>
      <c r="B131" s="35"/>
      <c r="C131" s="36"/>
      <c r="D131" s="216" t="s">
        <v>143</v>
      </c>
      <c r="E131" s="36"/>
      <c r="F131" s="217" t="s">
        <v>936</v>
      </c>
      <c r="G131" s="36"/>
      <c r="H131" s="36"/>
      <c r="I131" s="115"/>
      <c r="J131" s="36"/>
      <c r="K131" s="36"/>
      <c r="L131" s="39"/>
      <c r="M131" s="218"/>
      <c r="N131" s="219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143</v>
      </c>
      <c r="AU131" s="17" t="s">
        <v>87</v>
      </c>
    </row>
    <row r="132" spans="1:65" s="2" customFormat="1" ht="21.75" customHeight="1">
      <c r="A132" s="34"/>
      <c r="B132" s="35"/>
      <c r="C132" s="203" t="s">
        <v>87</v>
      </c>
      <c r="D132" s="203" t="s">
        <v>136</v>
      </c>
      <c r="E132" s="204" t="s">
        <v>466</v>
      </c>
      <c r="F132" s="205" t="s">
        <v>467</v>
      </c>
      <c r="G132" s="206" t="s">
        <v>239</v>
      </c>
      <c r="H132" s="207">
        <v>1.0009999999999999</v>
      </c>
      <c r="I132" s="208"/>
      <c r="J132" s="209">
        <f>ROUND(I132*H132,2)</f>
        <v>0</v>
      </c>
      <c r="K132" s="205" t="s">
        <v>140</v>
      </c>
      <c r="L132" s="39"/>
      <c r="M132" s="210" t="s">
        <v>1</v>
      </c>
      <c r="N132" s="211" t="s">
        <v>42</v>
      </c>
      <c r="O132" s="71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141</v>
      </c>
      <c r="AT132" s="214" t="s">
        <v>136</v>
      </c>
      <c r="AU132" s="214" t="s">
        <v>87</v>
      </c>
      <c r="AY132" s="17" t="s">
        <v>133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85</v>
      </c>
      <c r="BK132" s="215">
        <f>ROUND(I132*H132,2)</f>
        <v>0</v>
      </c>
      <c r="BL132" s="17" t="s">
        <v>141</v>
      </c>
      <c r="BM132" s="214" t="s">
        <v>937</v>
      </c>
    </row>
    <row r="133" spans="1:65" s="2" customFormat="1" ht="19.5">
      <c r="A133" s="34"/>
      <c r="B133" s="35"/>
      <c r="C133" s="36"/>
      <c r="D133" s="216" t="s">
        <v>143</v>
      </c>
      <c r="E133" s="36"/>
      <c r="F133" s="217" t="s">
        <v>469</v>
      </c>
      <c r="G133" s="36"/>
      <c r="H133" s="36"/>
      <c r="I133" s="115"/>
      <c r="J133" s="36"/>
      <c r="K133" s="36"/>
      <c r="L133" s="39"/>
      <c r="M133" s="218"/>
      <c r="N133" s="219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143</v>
      </c>
      <c r="AU133" s="17" t="s">
        <v>87</v>
      </c>
    </row>
    <row r="134" spans="1:65" s="2" customFormat="1" ht="21.75" customHeight="1">
      <c r="A134" s="34"/>
      <c r="B134" s="35"/>
      <c r="C134" s="203" t="s">
        <v>134</v>
      </c>
      <c r="D134" s="203" t="s">
        <v>136</v>
      </c>
      <c r="E134" s="204" t="s">
        <v>471</v>
      </c>
      <c r="F134" s="205" t="s">
        <v>472</v>
      </c>
      <c r="G134" s="206" t="s">
        <v>239</v>
      </c>
      <c r="H134" s="207">
        <v>10.01</v>
      </c>
      <c r="I134" s="208"/>
      <c r="J134" s="209">
        <f>ROUND(I134*H134,2)</f>
        <v>0</v>
      </c>
      <c r="K134" s="205" t="s">
        <v>140</v>
      </c>
      <c r="L134" s="39"/>
      <c r="M134" s="210" t="s">
        <v>1</v>
      </c>
      <c r="N134" s="211" t="s">
        <v>42</v>
      </c>
      <c r="O134" s="7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141</v>
      </c>
      <c r="AT134" s="214" t="s">
        <v>136</v>
      </c>
      <c r="AU134" s="214" t="s">
        <v>87</v>
      </c>
      <c r="AY134" s="17" t="s">
        <v>133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85</v>
      </c>
      <c r="BK134" s="215">
        <f>ROUND(I134*H134,2)</f>
        <v>0</v>
      </c>
      <c r="BL134" s="17" t="s">
        <v>141</v>
      </c>
      <c r="BM134" s="214" t="s">
        <v>938</v>
      </c>
    </row>
    <row r="135" spans="1:65" s="2" customFormat="1" ht="29.25">
      <c r="A135" s="34"/>
      <c r="B135" s="35"/>
      <c r="C135" s="36"/>
      <c r="D135" s="216" t="s">
        <v>143</v>
      </c>
      <c r="E135" s="36"/>
      <c r="F135" s="217" t="s">
        <v>474</v>
      </c>
      <c r="G135" s="36"/>
      <c r="H135" s="36"/>
      <c r="I135" s="115"/>
      <c r="J135" s="36"/>
      <c r="K135" s="36"/>
      <c r="L135" s="39"/>
      <c r="M135" s="218"/>
      <c r="N135" s="21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143</v>
      </c>
      <c r="AU135" s="17" t="s">
        <v>87</v>
      </c>
    </row>
    <row r="136" spans="1:65" s="13" customFormat="1" ht="11.25">
      <c r="B136" s="220"/>
      <c r="C136" s="221"/>
      <c r="D136" s="216" t="s">
        <v>145</v>
      </c>
      <c r="E136" s="222" t="s">
        <v>1</v>
      </c>
      <c r="F136" s="223" t="s">
        <v>939</v>
      </c>
      <c r="G136" s="221"/>
      <c r="H136" s="224">
        <v>10.01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145</v>
      </c>
      <c r="AU136" s="230" t="s">
        <v>87</v>
      </c>
      <c r="AV136" s="13" t="s">
        <v>87</v>
      </c>
      <c r="AW136" s="13" t="s">
        <v>34</v>
      </c>
      <c r="AX136" s="13" t="s">
        <v>85</v>
      </c>
      <c r="AY136" s="230" t="s">
        <v>133</v>
      </c>
    </row>
    <row r="137" spans="1:65" s="2" customFormat="1" ht="21.75" customHeight="1">
      <c r="A137" s="34"/>
      <c r="B137" s="35"/>
      <c r="C137" s="203" t="s">
        <v>141</v>
      </c>
      <c r="D137" s="203" t="s">
        <v>136</v>
      </c>
      <c r="E137" s="204" t="s">
        <v>940</v>
      </c>
      <c r="F137" s="205" t="s">
        <v>941</v>
      </c>
      <c r="G137" s="206" t="s">
        <v>239</v>
      </c>
      <c r="H137" s="207">
        <v>1.0009999999999999</v>
      </c>
      <c r="I137" s="208"/>
      <c r="J137" s="209">
        <f>ROUND(I137*H137,2)</f>
        <v>0</v>
      </c>
      <c r="K137" s="205" t="s">
        <v>140</v>
      </c>
      <c r="L137" s="39"/>
      <c r="M137" s="210" t="s">
        <v>1</v>
      </c>
      <c r="N137" s="211" t="s">
        <v>42</v>
      </c>
      <c r="O137" s="7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141</v>
      </c>
      <c r="AT137" s="214" t="s">
        <v>136</v>
      </c>
      <c r="AU137" s="214" t="s">
        <v>87</v>
      </c>
      <c r="AY137" s="17" t="s">
        <v>133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85</v>
      </c>
      <c r="BK137" s="215">
        <f>ROUND(I137*H137,2)</f>
        <v>0</v>
      </c>
      <c r="BL137" s="17" t="s">
        <v>141</v>
      </c>
      <c r="BM137" s="214" t="s">
        <v>942</v>
      </c>
    </row>
    <row r="138" spans="1:65" s="2" customFormat="1" ht="19.5">
      <c r="A138" s="34"/>
      <c r="B138" s="35"/>
      <c r="C138" s="36"/>
      <c r="D138" s="216" t="s">
        <v>143</v>
      </c>
      <c r="E138" s="36"/>
      <c r="F138" s="217" t="s">
        <v>943</v>
      </c>
      <c r="G138" s="36"/>
      <c r="H138" s="36"/>
      <c r="I138" s="115"/>
      <c r="J138" s="36"/>
      <c r="K138" s="36"/>
      <c r="L138" s="39"/>
      <c r="M138" s="218"/>
      <c r="N138" s="219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143</v>
      </c>
      <c r="AU138" s="17" t="s">
        <v>87</v>
      </c>
    </row>
    <row r="139" spans="1:65" s="2" customFormat="1" ht="21.75" customHeight="1">
      <c r="A139" s="34"/>
      <c r="B139" s="35"/>
      <c r="C139" s="203" t="s">
        <v>168</v>
      </c>
      <c r="D139" s="203" t="s">
        <v>136</v>
      </c>
      <c r="E139" s="204" t="s">
        <v>477</v>
      </c>
      <c r="F139" s="205" t="s">
        <v>478</v>
      </c>
      <c r="G139" s="206" t="s">
        <v>239</v>
      </c>
      <c r="H139" s="207">
        <v>1.0009999999999999</v>
      </c>
      <c r="I139" s="208"/>
      <c r="J139" s="209">
        <f>ROUND(I139*H139,2)</f>
        <v>0</v>
      </c>
      <c r="K139" s="205" t="s">
        <v>140</v>
      </c>
      <c r="L139" s="39"/>
      <c r="M139" s="210" t="s">
        <v>1</v>
      </c>
      <c r="N139" s="211" t="s">
        <v>42</v>
      </c>
      <c r="O139" s="71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4" t="s">
        <v>141</v>
      </c>
      <c r="AT139" s="214" t="s">
        <v>136</v>
      </c>
      <c r="AU139" s="214" t="s">
        <v>87</v>
      </c>
      <c r="AY139" s="17" t="s">
        <v>133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7" t="s">
        <v>85</v>
      </c>
      <c r="BK139" s="215">
        <f>ROUND(I139*H139,2)</f>
        <v>0</v>
      </c>
      <c r="BL139" s="17" t="s">
        <v>141</v>
      </c>
      <c r="BM139" s="214" t="s">
        <v>944</v>
      </c>
    </row>
    <row r="140" spans="1:65" s="2" customFormat="1" ht="29.25">
      <c r="A140" s="34"/>
      <c r="B140" s="35"/>
      <c r="C140" s="36"/>
      <c r="D140" s="216" t="s">
        <v>143</v>
      </c>
      <c r="E140" s="36"/>
      <c r="F140" s="217" t="s">
        <v>480</v>
      </c>
      <c r="G140" s="36"/>
      <c r="H140" s="36"/>
      <c r="I140" s="115"/>
      <c r="J140" s="36"/>
      <c r="K140" s="36"/>
      <c r="L140" s="39"/>
      <c r="M140" s="218"/>
      <c r="N140" s="21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143</v>
      </c>
      <c r="AU140" s="17" t="s">
        <v>87</v>
      </c>
    </row>
    <row r="141" spans="1:65" s="12" customFormat="1" ht="25.9" customHeight="1">
      <c r="B141" s="187"/>
      <c r="C141" s="188"/>
      <c r="D141" s="189" t="s">
        <v>76</v>
      </c>
      <c r="E141" s="190" t="s">
        <v>488</v>
      </c>
      <c r="F141" s="190" t="s">
        <v>489</v>
      </c>
      <c r="G141" s="188"/>
      <c r="H141" s="188"/>
      <c r="I141" s="191"/>
      <c r="J141" s="192">
        <f>BK141</f>
        <v>0</v>
      </c>
      <c r="K141" s="188"/>
      <c r="L141" s="193"/>
      <c r="M141" s="194"/>
      <c r="N141" s="195"/>
      <c r="O141" s="195"/>
      <c r="P141" s="196">
        <f>P142+P158+P201+P252+P261+P276+P292</f>
        <v>0</v>
      </c>
      <c r="Q141" s="195"/>
      <c r="R141" s="196">
        <f>R142+R158+R201+R252+R261+R276+R292</f>
        <v>0.42127999999999999</v>
      </c>
      <c r="S141" s="195"/>
      <c r="T141" s="197">
        <f>T142+T158+T201+T252+T261+T276+T292</f>
        <v>1.0014099999999999</v>
      </c>
      <c r="AR141" s="198" t="s">
        <v>87</v>
      </c>
      <c r="AT141" s="199" t="s">
        <v>76</v>
      </c>
      <c r="AU141" s="199" t="s">
        <v>77</v>
      </c>
      <c r="AY141" s="198" t="s">
        <v>133</v>
      </c>
      <c r="BK141" s="200">
        <f>BK142+BK158+BK201+BK252+BK261+BK276+BK292</f>
        <v>0</v>
      </c>
    </row>
    <row r="142" spans="1:65" s="12" customFormat="1" ht="22.9" customHeight="1">
      <c r="B142" s="187"/>
      <c r="C142" s="188"/>
      <c r="D142" s="189" t="s">
        <v>76</v>
      </c>
      <c r="E142" s="201" t="s">
        <v>945</v>
      </c>
      <c r="F142" s="201" t="s">
        <v>946</v>
      </c>
      <c r="G142" s="188"/>
      <c r="H142" s="188"/>
      <c r="I142" s="191"/>
      <c r="J142" s="202">
        <f>BK142</f>
        <v>0</v>
      </c>
      <c r="K142" s="188"/>
      <c r="L142" s="193"/>
      <c r="M142" s="194"/>
      <c r="N142" s="195"/>
      <c r="O142" s="195"/>
      <c r="P142" s="196">
        <f>SUM(P143:P157)</f>
        <v>0</v>
      </c>
      <c r="Q142" s="195"/>
      <c r="R142" s="196">
        <f>SUM(R143:R157)</f>
        <v>2.0500000000000001E-2</v>
      </c>
      <c r="S142" s="195"/>
      <c r="T142" s="197">
        <f>SUM(T143:T157)</f>
        <v>0</v>
      </c>
      <c r="AR142" s="198" t="s">
        <v>87</v>
      </c>
      <c r="AT142" s="199" t="s">
        <v>76</v>
      </c>
      <c r="AU142" s="199" t="s">
        <v>85</v>
      </c>
      <c r="AY142" s="198" t="s">
        <v>133</v>
      </c>
      <c r="BK142" s="200">
        <f>SUM(BK143:BK157)</f>
        <v>0</v>
      </c>
    </row>
    <row r="143" spans="1:65" s="2" customFormat="1" ht="16.5" customHeight="1">
      <c r="A143" s="34"/>
      <c r="B143" s="35"/>
      <c r="C143" s="203" t="s">
        <v>161</v>
      </c>
      <c r="D143" s="203" t="s">
        <v>136</v>
      </c>
      <c r="E143" s="204" t="s">
        <v>947</v>
      </c>
      <c r="F143" s="205" t="s">
        <v>948</v>
      </c>
      <c r="G143" s="206" t="s">
        <v>267</v>
      </c>
      <c r="H143" s="207">
        <v>50</v>
      </c>
      <c r="I143" s="208"/>
      <c r="J143" s="209">
        <f>ROUND(I143*H143,2)</f>
        <v>0</v>
      </c>
      <c r="K143" s="205" t="s">
        <v>140</v>
      </c>
      <c r="L143" s="39"/>
      <c r="M143" s="210" t="s">
        <v>1</v>
      </c>
      <c r="N143" s="211" t="s">
        <v>42</v>
      </c>
      <c r="O143" s="71"/>
      <c r="P143" s="212">
        <f>O143*H143</f>
        <v>0</v>
      </c>
      <c r="Q143" s="212">
        <v>4.0999999999999999E-4</v>
      </c>
      <c r="R143" s="212">
        <f>Q143*H143</f>
        <v>2.0500000000000001E-2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236</v>
      </c>
      <c r="AT143" s="214" t="s">
        <v>136</v>
      </c>
      <c r="AU143" s="214" t="s">
        <v>87</v>
      </c>
      <c r="AY143" s="17" t="s">
        <v>133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85</v>
      </c>
      <c r="BK143" s="215">
        <f>ROUND(I143*H143,2)</f>
        <v>0</v>
      </c>
      <c r="BL143" s="17" t="s">
        <v>236</v>
      </c>
      <c r="BM143" s="214" t="s">
        <v>949</v>
      </c>
    </row>
    <row r="144" spans="1:65" s="2" customFormat="1" ht="11.25">
      <c r="A144" s="34"/>
      <c r="B144" s="35"/>
      <c r="C144" s="36"/>
      <c r="D144" s="216" t="s">
        <v>143</v>
      </c>
      <c r="E144" s="36"/>
      <c r="F144" s="217" t="s">
        <v>950</v>
      </c>
      <c r="G144" s="36"/>
      <c r="H144" s="36"/>
      <c r="I144" s="115"/>
      <c r="J144" s="36"/>
      <c r="K144" s="36"/>
      <c r="L144" s="39"/>
      <c r="M144" s="218"/>
      <c r="N144" s="219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143</v>
      </c>
      <c r="AU144" s="17" t="s">
        <v>87</v>
      </c>
    </row>
    <row r="145" spans="1:65" s="15" customFormat="1" ht="11.25">
      <c r="B145" s="252"/>
      <c r="C145" s="253"/>
      <c r="D145" s="216" t="s">
        <v>145</v>
      </c>
      <c r="E145" s="254" t="s">
        <v>1</v>
      </c>
      <c r="F145" s="255" t="s">
        <v>951</v>
      </c>
      <c r="G145" s="253"/>
      <c r="H145" s="254" t="s">
        <v>1</v>
      </c>
      <c r="I145" s="256"/>
      <c r="J145" s="253"/>
      <c r="K145" s="253"/>
      <c r="L145" s="257"/>
      <c r="M145" s="258"/>
      <c r="N145" s="259"/>
      <c r="O145" s="259"/>
      <c r="P145" s="259"/>
      <c r="Q145" s="259"/>
      <c r="R145" s="259"/>
      <c r="S145" s="259"/>
      <c r="T145" s="260"/>
      <c r="AT145" s="261" t="s">
        <v>145</v>
      </c>
      <c r="AU145" s="261" t="s">
        <v>87</v>
      </c>
      <c r="AV145" s="15" t="s">
        <v>85</v>
      </c>
      <c r="AW145" s="15" t="s">
        <v>34</v>
      </c>
      <c r="AX145" s="15" t="s">
        <v>77</v>
      </c>
      <c r="AY145" s="261" t="s">
        <v>133</v>
      </c>
    </row>
    <row r="146" spans="1:65" s="13" customFormat="1" ht="11.25">
      <c r="B146" s="220"/>
      <c r="C146" s="221"/>
      <c r="D146" s="216" t="s">
        <v>145</v>
      </c>
      <c r="E146" s="222" t="s">
        <v>1</v>
      </c>
      <c r="F146" s="223" t="s">
        <v>470</v>
      </c>
      <c r="G146" s="221"/>
      <c r="H146" s="224">
        <v>50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145</v>
      </c>
      <c r="AU146" s="230" t="s">
        <v>87</v>
      </c>
      <c r="AV146" s="13" t="s">
        <v>87</v>
      </c>
      <c r="AW146" s="13" t="s">
        <v>34</v>
      </c>
      <c r="AX146" s="13" t="s">
        <v>85</v>
      </c>
      <c r="AY146" s="230" t="s">
        <v>133</v>
      </c>
    </row>
    <row r="147" spans="1:65" s="2" customFormat="1" ht="16.5" customHeight="1">
      <c r="A147" s="34"/>
      <c r="B147" s="35"/>
      <c r="C147" s="203" t="s">
        <v>179</v>
      </c>
      <c r="D147" s="203" t="s">
        <v>136</v>
      </c>
      <c r="E147" s="204" t="s">
        <v>952</v>
      </c>
      <c r="F147" s="205" t="s">
        <v>953</v>
      </c>
      <c r="G147" s="206" t="s">
        <v>139</v>
      </c>
      <c r="H147" s="207">
        <v>9</v>
      </c>
      <c r="I147" s="208"/>
      <c r="J147" s="209">
        <f>ROUND(I147*H147,2)</f>
        <v>0</v>
      </c>
      <c r="K147" s="205" t="s">
        <v>140</v>
      </c>
      <c r="L147" s="39"/>
      <c r="M147" s="210" t="s">
        <v>1</v>
      </c>
      <c r="N147" s="211" t="s">
        <v>42</v>
      </c>
      <c r="O147" s="71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236</v>
      </c>
      <c r="AT147" s="214" t="s">
        <v>136</v>
      </c>
      <c r="AU147" s="214" t="s">
        <v>87</v>
      </c>
      <c r="AY147" s="17" t="s">
        <v>133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85</v>
      </c>
      <c r="BK147" s="215">
        <f>ROUND(I147*H147,2)</f>
        <v>0</v>
      </c>
      <c r="BL147" s="17" t="s">
        <v>236</v>
      </c>
      <c r="BM147" s="214" t="s">
        <v>954</v>
      </c>
    </row>
    <row r="148" spans="1:65" s="2" customFormat="1" ht="19.5">
      <c r="A148" s="34"/>
      <c r="B148" s="35"/>
      <c r="C148" s="36"/>
      <c r="D148" s="216" t="s">
        <v>143</v>
      </c>
      <c r="E148" s="36"/>
      <c r="F148" s="217" t="s">
        <v>955</v>
      </c>
      <c r="G148" s="36"/>
      <c r="H148" s="36"/>
      <c r="I148" s="115"/>
      <c r="J148" s="36"/>
      <c r="K148" s="36"/>
      <c r="L148" s="39"/>
      <c r="M148" s="218"/>
      <c r="N148" s="219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143</v>
      </c>
      <c r="AU148" s="17" t="s">
        <v>87</v>
      </c>
    </row>
    <row r="149" spans="1:65" s="2" customFormat="1" ht="16.5" customHeight="1">
      <c r="A149" s="34"/>
      <c r="B149" s="35"/>
      <c r="C149" s="203" t="s">
        <v>150</v>
      </c>
      <c r="D149" s="203" t="s">
        <v>136</v>
      </c>
      <c r="E149" s="204" t="s">
        <v>956</v>
      </c>
      <c r="F149" s="205" t="s">
        <v>957</v>
      </c>
      <c r="G149" s="206" t="s">
        <v>267</v>
      </c>
      <c r="H149" s="207">
        <v>50</v>
      </c>
      <c r="I149" s="208"/>
      <c r="J149" s="209">
        <f>ROUND(I149*H149,2)</f>
        <v>0</v>
      </c>
      <c r="K149" s="205" t="s">
        <v>140</v>
      </c>
      <c r="L149" s="39"/>
      <c r="M149" s="210" t="s">
        <v>1</v>
      </c>
      <c r="N149" s="211" t="s">
        <v>42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236</v>
      </c>
      <c r="AT149" s="214" t="s">
        <v>136</v>
      </c>
      <c r="AU149" s="214" t="s">
        <v>87</v>
      </c>
      <c r="AY149" s="17" t="s">
        <v>133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85</v>
      </c>
      <c r="BK149" s="215">
        <f>ROUND(I149*H149,2)</f>
        <v>0</v>
      </c>
      <c r="BL149" s="17" t="s">
        <v>236</v>
      </c>
      <c r="BM149" s="214" t="s">
        <v>958</v>
      </c>
    </row>
    <row r="150" spans="1:65" s="2" customFormat="1" ht="11.25">
      <c r="A150" s="34"/>
      <c r="B150" s="35"/>
      <c r="C150" s="36"/>
      <c r="D150" s="216" t="s">
        <v>143</v>
      </c>
      <c r="E150" s="36"/>
      <c r="F150" s="217" t="s">
        <v>959</v>
      </c>
      <c r="G150" s="36"/>
      <c r="H150" s="36"/>
      <c r="I150" s="115"/>
      <c r="J150" s="36"/>
      <c r="K150" s="36"/>
      <c r="L150" s="39"/>
      <c r="M150" s="218"/>
      <c r="N150" s="219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143</v>
      </c>
      <c r="AU150" s="17" t="s">
        <v>87</v>
      </c>
    </row>
    <row r="151" spans="1:65" s="2" customFormat="1" ht="21.75" customHeight="1">
      <c r="A151" s="34"/>
      <c r="B151" s="35"/>
      <c r="C151" s="203" t="s">
        <v>191</v>
      </c>
      <c r="D151" s="203" t="s">
        <v>136</v>
      </c>
      <c r="E151" s="204" t="s">
        <v>960</v>
      </c>
      <c r="F151" s="205" t="s">
        <v>961</v>
      </c>
      <c r="G151" s="206" t="s">
        <v>962</v>
      </c>
      <c r="H151" s="207">
        <v>2</v>
      </c>
      <c r="I151" s="208"/>
      <c r="J151" s="209">
        <f>ROUND(I151*H151,2)</f>
        <v>0</v>
      </c>
      <c r="K151" s="205" t="s">
        <v>1</v>
      </c>
      <c r="L151" s="39"/>
      <c r="M151" s="210" t="s">
        <v>1</v>
      </c>
      <c r="N151" s="211" t="s">
        <v>42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236</v>
      </c>
      <c r="AT151" s="214" t="s">
        <v>136</v>
      </c>
      <c r="AU151" s="214" t="s">
        <v>87</v>
      </c>
      <c r="AY151" s="17" t="s">
        <v>133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85</v>
      </c>
      <c r="BK151" s="215">
        <f>ROUND(I151*H151,2)</f>
        <v>0</v>
      </c>
      <c r="BL151" s="17" t="s">
        <v>236</v>
      </c>
      <c r="BM151" s="214" t="s">
        <v>963</v>
      </c>
    </row>
    <row r="152" spans="1:65" s="15" customFormat="1" ht="22.5">
      <c r="B152" s="252"/>
      <c r="C152" s="253"/>
      <c r="D152" s="216" t="s">
        <v>145</v>
      </c>
      <c r="E152" s="254" t="s">
        <v>1</v>
      </c>
      <c r="F152" s="255" t="s">
        <v>964</v>
      </c>
      <c r="G152" s="253"/>
      <c r="H152" s="254" t="s">
        <v>1</v>
      </c>
      <c r="I152" s="256"/>
      <c r="J152" s="253"/>
      <c r="K152" s="253"/>
      <c r="L152" s="257"/>
      <c r="M152" s="258"/>
      <c r="N152" s="259"/>
      <c r="O152" s="259"/>
      <c r="P152" s="259"/>
      <c r="Q152" s="259"/>
      <c r="R152" s="259"/>
      <c r="S152" s="259"/>
      <c r="T152" s="260"/>
      <c r="AT152" s="261" t="s">
        <v>145</v>
      </c>
      <c r="AU152" s="261" t="s">
        <v>87</v>
      </c>
      <c r="AV152" s="15" t="s">
        <v>85</v>
      </c>
      <c r="AW152" s="15" t="s">
        <v>34</v>
      </c>
      <c r="AX152" s="15" t="s">
        <v>77</v>
      </c>
      <c r="AY152" s="261" t="s">
        <v>133</v>
      </c>
    </row>
    <row r="153" spans="1:65" s="15" customFormat="1" ht="11.25">
      <c r="B153" s="252"/>
      <c r="C153" s="253"/>
      <c r="D153" s="216" t="s">
        <v>145</v>
      </c>
      <c r="E153" s="254" t="s">
        <v>1</v>
      </c>
      <c r="F153" s="255" t="s">
        <v>965</v>
      </c>
      <c r="G153" s="253"/>
      <c r="H153" s="254" t="s">
        <v>1</v>
      </c>
      <c r="I153" s="256"/>
      <c r="J153" s="253"/>
      <c r="K153" s="253"/>
      <c r="L153" s="257"/>
      <c r="M153" s="258"/>
      <c r="N153" s="259"/>
      <c r="O153" s="259"/>
      <c r="P153" s="259"/>
      <c r="Q153" s="259"/>
      <c r="R153" s="259"/>
      <c r="S153" s="259"/>
      <c r="T153" s="260"/>
      <c r="AT153" s="261" t="s">
        <v>145</v>
      </c>
      <c r="AU153" s="261" t="s">
        <v>87</v>
      </c>
      <c r="AV153" s="15" t="s">
        <v>85</v>
      </c>
      <c r="AW153" s="15" t="s">
        <v>34</v>
      </c>
      <c r="AX153" s="15" t="s">
        <v>77</v>
      </c>
      <c r="AY153" s="261" t="s">
        <v>133</v>
      </c>
    </row>
    <row r="154" spans="1:65" s="15" customFormat="1" ht="11.25">
      <c r="B154" s="252"/>
      <c r="C154" s="253"/>
      <c r="D154" s="216" t="s">
        <v>145</v>
      </c>
      <c r="E154" s="254" t="s">
        <v>1</v>
      </c>
      <c r="F154" s="255" t="s">
        <v>966</v>
      </c>
      <c r="G154" s="253"/>
      <c r="H154" s="254" t="s">
        <v>1</v>
      </c>
      <c r="I154" s="256"/>
      <c r="J154" s="253"/>
      <c r="K154" s="253"/>
      <c r="L154" s="257"/>
      <c r="M154" s="258"/>
      <c r="N154" s="259"/>
      <c r="O154" s="259"/>
      <c r="P154" s="259"/>
      <c r="Q154" s="259"/>
      <c r="R154" s="259"/>
      <c r="S154" s="259"/>
      <c r="T154" s="260"/>
      <c r="AT154" s="261" t="s">
        <v>145</v>
      </c>
      <c r="AU154" s="261" t="s">
        <v>87</v>
      </c>
      <c r="AV154" s="15" t="s">
        <v>85</v>
      </c>
      <c r="AW154" s="15" t="s">
        <v>34</v>
      </c>
      <c r="AX154" s="15" t="s">
        <v>77</v>
      </c>
      <c r="AY154" s="261" t="s">
        <v>133</v>
      </c>
    </row>
    <row r="155" spans="1:65" s="13" customFormat="1" ht="11.25">
      <c r="B155" s="220"/>
      <c r="C155" s="221"/>
      <c r="D155" s="216" t="s">
        <v>145</v>
      </c>
      <c r="E155" s="222" t="s">
        <v>1</v>
      </c>
      <c r="F155" s="223" t="s">
        <v>87</v>
      </c>
      <c r="G155" s="221"/>
      <c r="H155" s="224">
        <v>2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145</v>
      </c>
      <c r="AU155" s="230" t="s">
        <v>87</v>
      </c>
      <c r="AV155" s="13" t="s">
        <v>87</v>
      </c>
      <c r="AW155" s="13" t="s">
        <v>34</v>
      </c>
      <c r="AX155" s="13" t="s">
        <v>85</v>
      </c>
      <c r="AY155" s="230" t="s">
        <v>133</v>
      </c>
    </row>
    <row r="156" spans="1:65" s="2" customFormat="1" ht="21.75" customHeight="1">
      <c r="A156" s="34"/>
      <c r="B156" s="35"/>
      <c r="C156" s="203" t="s">
        <v>197</v>
      </c>
      <c r="D156" s="203" t="s">
        <v>136</v>
      </c>
      <c r="E156" s="204" t="s">
        <v>967</v>
      </c>
      <c r="F156" s="205" t="s">
        <v>968</v>
      </c>
      <c r="G156" s="206" t="s">
        <v>239</v>
      </c>
      <c r="H156" s="207">
        <v>2.1000000000000001E-2</v>
      </c>
      <c r="I156" s="208"/>
      <c r="J156" s="209">
        <f>ROUND(I156*H156,2)</f>
        <v>0</v>
      </c>
      <c r="K156" s="205" t="s">
        <v>140</v>
      </c>
      <c r="L156" s="39"/>
      <c r="M156" s="210" t="s">
        <v>1</v>
      </c>
      <c r="N156" s="211" t="s">
        <v>42</v>
      </c>
      <c r="O156" s="71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236</v>
      </c>
      <c r="AT156" s="214" t="s">
        <v>136</v>
      </c>
      <c r="AU156" s="214" t="s">
        <v>87</v>
      </c>
      <c r="AY156" s="17" t="s">
        <v>133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7" t="s">
        <v>85</v>
      </c>
      <c r="BK156" s="215">
        <f>ROUND(I156*H156,2)</f>
        <v>0</v>
      </c>
      <c r="BL156" s="17" t="s">
        <v>236</v>
      </c>
      <c r="BM156" s="214" t="s">
        <v>969</v>
      </c>
    </row>
    <row r="157" spans="1:65" s="2" customFormat="1" ht="29.25">
      <c r="A157" s="34"/>
      <c r="B157" s="35"/>
      <c r="C157" s="36"/>
      <c r="D157" s="216" t="s">
        <v>143</v>
      </c>
      <c r="E157" s="36"/>
      <c r="F157" s="217" t="s">
        <v>970</v>
      </c>
      <c r="G157" s="36"/>
      <c r="H157" s="36"/>
      <c r="I157" s="115"/>
      <c r="J157" s="36"/>
      <c r="K157" s="36"/>
      <c r="L157" s="39"/>
      <c r="M157" s="218"/>
      <c r="N157" s="21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143</v>
      </c>
      <c r="AU157" s="17" t="s">
        <v>87</v>
      </c>
    </row>
    <row r="158" spans="1:65" s="12" customFormat="1" ht="22.9" customHeight="1">
      <c r="B158" s="187"/>
      <c r="C158" s="188"/>
      <c r="D158" s="189" t="s">
        <v>76</v>
      </c>
      <c r="E158" s="201" t="s">
        <v>971</v>
      </c>
      <c r="F158" s="201" t="s">
        <v>972</v>
      </c>
      <c r="G158" s="188"/>
      <c r="H158" s="188"/>
      <c r="I158" s="191"/>
      <c r="J158" s="202">
        <f>BK158</f>
        <v>0</v>
      </c>
      <c r="K158" s="188"/>
      <c r="L158" s="193"/>
      <c r="M158" s="194"/>
      <c r="N158" s="195"/>
      <c r="O158" s="195"/>
      <c r="P158" s="196">
        <f>SUM(P159:P200)</f>
        <v>0</v>
      </c>
      <c r="Q158" s="195"/>
      <c r="R158" s="196">
        <f>SUM(R159:R200)</f>
        <v>4.191000000000001E-2</v>
      </c>
      <c r="S158" s="195"/>
      <c r="T158" s="197">
        <f>SUM(T159:T200)</f>
        <v>1.098E-2</v>
      </c>
      <c r="AR158" s="198" t="s">
        <v>87</v>
      </c>
      <c r="AT158" s="199" t="s">
        <v>76</v>
      </c>
      <c r="AU158" s="199" t="s">
        <v>85</v>
      </c>
      <c r="AY158" s="198" t="s">
        <v>133</v>
      </c>
      <c r="BK158" s="200">
        <f>SUM(BK159:BK200)</f>
        <v>0</v>
      </c>
    </row>
    <row r="159" spans="1:65" s="2" customFormat="1" ht="21.75" customHeight="1">
      <c r="A159" s="34"/>
      <c r="B159" s="35"/>
      <c r="C159" s="203" t="s">
        <v>209</v>
      </c>
      <c r="D159" s="203" t="s">
        <v>136</v>
      </c>
      <c r="E159" s="204" t="s">
        <v>973</v>
      </c>
      <c r="F159" s="205" t="s">
        <v>974</v>
      </c>
      <c r="G159" s="206" t="s">
        <v>962</v>
      </c>
      <c r="H159" s="207">
        <v>1</v>
      </c>
      <c r="I159" s="208"/>
      <c r="J159" s="209">
        <f>ROUND(I159*H159,2)</f>
        <v>0</v>
      </c>
      <c r="K159" s="205" t="s">
        <v>140</v>
      </c>
      <c r="L159" s="39"/>
      <c r="M159" s="210" t="s">
        <v>1</v>
      </c>
      <c r="N159" s="211" t="s">
        <v>42</v>
      </c>
      <c r="O159" s="71"/>
      <c r="P159" s="212">
        <f>O159*H159</f>
        <v>0</v>
      </c>
      <c r="Q159" s="212">
        <v>5.2399999999999999E-3</v>
      </c>
      <c r="R159" s="212">
        <f>Q159*H159</f>
        <v>5.2399999999999999E-3</v>
      </c>
      <c r="S159" s="212">
        <v>0</v>
      </c>
      <c r="T159" s="21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236</v>
      </c>
      <c r="AT159" s="214" t="s">
        <v>136</v>
      </c>
      <c r="AU159" s="214" t="s">
        <v>87</v>
      </c>
      <c r="AY159" s="17" t="s">
        <v>133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85</v>
      </c>
      <c r="BK159" s="215">
        <f>ROUND(I159*H159,2)</f>
        <v>0</v>
      </c>
      <c r="BL159" s="17" t="s">
        <v>236</v>
      </c>
      <c r="BM159" s="214" t="s">
        <v>975</v>
      </c>
    </row>
    <row r="160" spans="1:65" s="2" customFormat="1" ht="19.5">
      <c r="A160" s="34"/>
      <c r="B160" s="35"/>
      <c r="C160" s="36"/>
      <c r="D160" s="216" t="s">
        <v>143</v>
      </c>
      <c r="E160" s="36"/>
      <c r="F160" s="217" t="s">
        <v>976</v>
      </c>
      <c r="G160" s="36"/>
      <c r="H160" s="36"/>
      <c r="I160" s="115"/>
      <c r="J160" s="36"/>
      <c r="K160" s="36"/>
      <c r="L160" s="39"/>
      <c r="M160" s="218"/>
      <c r="N160" s="219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143</v>
      </c>
      <c r="AU160" s="17" t="s">
        <v>87</v>
      </c>
    </row>
    <row r="161" spans="1:65" s="15" customFormat="1" ht="11.25">
      <c r="B161" s="252"/>
      <c r="C161" s="253"/>
      <c r="D161" s="216" t="s">
        <v>145</v>
      </c>
      <c r="E161" s="254" t="s">
        <v>1</v>
      </c>
      <c r="F161" s="255" t="s">
        <v>977</v>
      </c>
      <c r="G161" s="253"/>
      <c r="H161" s="254" t="s">
        <v>1</v>
      </c>
      <c r="I161" s="256"/>
      <c r="J161" s="253"/>
      <c r="K161" s="253"/>
      <c r="L161" s="257"/>
      <c r="M161" s="258"/>
      <c r="N161" s="259"/>
      <c r="O161" s="259"/>
      <c r="P161" s="259"/>
      <c r="Q161" s="259"/>
      <c r="R161" s="259"/>
      <c r="S161" s="259"/>
      <c r="T161" s="260"/>
      <c r="AT161" s="261" t="s">
        <v>145</v>
      </c>
      <c r="AU161" s="261" t="s">
        <v>87</v>
      </c>
      <c r="AV161" s="15" t="s">
        <v>85</v>
      </c>
      <c r="AW161" s="15" t="s">
        <v>34</v>
      </c>
      <c r="AX161" s="15" t="s">
        <v>77</v>
      </c>
      <c r="AY161" s="261" t="s">
        <v>133</v>
      </c>
    </row>
    <row r="162" spans="1:65" s="13" customFormat="1" ht="11.25">
      <c r="B162" s="220"/>
      <c r="C162" s="221"/>
      <c r="D162" s="216" t="s">
        <v>145</v>
      </c>
      <c r="E162" s="222" t="s">
        <v>1</v>
      </c>
      <c r="F162" s="223" t="s">
        <v>85</v>
      </c>
      <c r="G162" s="221"/>
      <c r="H162" s="224">
        <v>1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145</v>
      </c>
      <c r="AU162" s="230" t="s">
        <v>87</v>
      </c>
      <c r="AV162" s="13" t="s">
        <v>87</v>
      </c>
      <c r="AW162" s="13" t="s">
        <v>34</v>
      </c>
      <c r="AX162" s="13" t="s">
        <v>85</v>
      </c>
      <c r="AY162" s="230" t="s">
        <v>133</v>
      </c>
    </row>
    <row r="163" spans="1:65" s="2" customFormat="1" ht="21.75" customHeight="1">
      <c r="A163" s="34"/>
      <c r="B163" s="35"/>
      <c r="C163" s="203" t="s">
        <v>214</v>
      </c>
      <c r="D163" s="203" t="s">
        <v>136</v>
      </c>
      <c r="E163" s="204" t="s">
        <v>978</v>
      </c>
      <c r="F163" s="205" t="s">
        <v>979</v>
      </c>
      <c r="G163" s="206" t="s">
        <v>139</v>
      </c>
      <c r="H163" s="207">
        <v>2</v>
      </c>
      <c r="I163" s="208"/>
      <c r="J163" s="209">
        <f>ROUND(I163*H163,2)</f>
        <v>0</v>
      </c>
      <c r="K163" s="205" t="s">
        <v>140</v>
      </c>
      <c r="L163" s="39"/>
      <c r="M163" s="210" t="s">
        <v>1</v>
      </c>
      <c r="N163" s="211" t="s">
        <v>42</v>
      </c>
      <c r="O163" s="71"/>
      <c r="P163" s="212">
        <f>O163*H163</f>
        <v>0</v>
      </c>
      <c r="Q163" s="212">
        <v>6.0000000000000002E-5</v>
      </c>
      <c r="R163" s="212">
        <f>Q163*H163</f>
        <v>1.2E-4</v>
      </c>
      <c r="S163" s="212">
        <v>0</v>
      </c>
      <c r="T163" s="21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236</v>
      </c>
      <c r="AT163" s="214" t="s">
        <v>136</v>
      </c>
      <c r="AU163" s="214" t="s">
        <v>87</v>
      </c>
      <c r="AY163" s="17" t="s">
        <v>133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85</v>
      </c>
      <c r="BK163" s="215">
        <f>ROUND(I163*H163,2)</f>
        <v>0</v>
      </c>
      <c r="BL163" s="17" t="s">
        <v>236</v>
      </c>
      <c r="BM163" s="214" t="s">
        <v>980</v>
      </c>
    </row>
    <row r="164" spans="1:65" s="2" customFormat="1" ht="19.5">
      <c r="A164" s="34"/>
      <c r="B164" s="35"/>
      <c r="C164" s="36"/>
      <c r="D164" s="216" t="s">
        <v>143</v>
      </c>
      <c r="E164" s="36"/>
      <c r="F164" s="217" t="s">
        <v>981</v>
      </c>
      <c r="G164" s="36"/>
      <c r="H164" s="36"/>
      <c r="I164" s="115"/>
      <c r="J164" s="36"/>
      <c r="K164" s="36"/>
      <c r="L164" s="39"/>
      <c r="M164" s="218"/>
      <c r="N164" s="21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143</v>
      </c>
      <c r="AU164" s="17" t="s">
        <v>87</v>
      </c>
    </row>
    <row r="165" spans="1:65" s="15" customFormat="1" ht="11.25">
      <c r="B165" s="252"/>
      <c r="C165" s="253"/>
      <c r="D165" s="216" t="s">
        <v>145</v>
      </c>
      <c r="E165" s="254" t="s">
        <v>1</v>
      </c>
      <c r="F165" s="255" t="s">
        <v>982</v>
      </c>
      <c r="G165" s="253"/>
      <c r="H165" s="254" t="s">
        <v>1</v>
      </c>
      <c r="I165" s="256"/>
      <c r="J165" s="253"/>
      <c r="K165" s="253"/>
      <c r="L165" s="257"/>
      <c r="M165" s="258"/>
      <c r="N165" s="259"/>
      <c r="O165" s="259"/>
      <c r="P165" s="259"/>
      <c r="Q165" s="259"/>
      <c r="R165" s="259"/>
      <c r="S165" s="259"/>
      <c r="T165" s="260"/>
      <c r="AT165" s="261" t="s">
        <v>145</v>
      </c>
      <c r="AU165" s="261" t="s">
        <v>87</v>
      </c>
      <c r="AV165" s="15" t="s">
        <v>85</v>
      </c>
      <c r="AW165" s="15" t="s">
        <v>34</v>
      </c>
      <c r="AX165" s="15" t="s">
        <v>77</v>
      </c>
      <c r="AY165" s="261" t="s">
        <v>133</v>
      </c>
    </row>
    <row r="166" spans="1:65" s="13" customFormat="1" ht="11.25">
      <c r="B166" s="220"/>
      <c r="C166" s="221"/>
      <c r="D166" s="216" t="s">
        <v>145</v>
      </c>
      <c r="E166" s="222" t="s">
        <v>1</v>
      </c>
      <c r="F166" s="223" t="s">
        <v>87</v>
      </c>
      <c r="G166" s="221"/>
      <c r="H166" s="224">
        <v>2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145</v>
      </c>
      <c r="AU166" s="230" t="s">
        <v>87</v>
      </c>
      <c r="AV166" s="13" t="s">
        <v>87</v>
      </c>
      <c r="AW166" s="13" t="s">
        <v>34</v>
      </c>
      <c r="AX166" s="13" t="s">
        <v>85</v>
      </c>
      <c r="AY166" s="230" t="s">
        <v>133</v>
      </c>
    </row>
    <row r="167" spans="1:65" s="2" customFormat="1" ht="16.5" customHeight="1">
      <c r="A167" s="34"/>
      <c r="B167" s="35"/>
      <c r="C167" s="231" t="s">
        <v>219</v>
      </c>
      <c r="D167" s="231" t="s">
        <v>147</v>
      </c>
      <c r="E167" s="232" t="s">
        <v>983</v>
      </c>
      <c r="F167" s="233" t="s">
        <v>984</v>
      </c>
      <c r="G167" s="234" t="s">
        <v>139</v>
      </c>
      <c r="H167" s="235">
        <v>4</v>
      </c>
      <c r="I167" s="236"/>
      <c r="J167" s="237">
        <f>ROUND(I167*H167,2)</f>
        <v>0</v>
      </c>
      <c r="K167" s="233" t="s">
        <v>140</v>
      </c>
      <c r="L167" s="238"/>
      <c r="M167" s="239" t="s">
        <v>1</v>
      </c>
      <c r="N167" s="240" t="s">
        <v>42</v>
      </c>
      <c r="O167" s="71"/>
      <c r="P167" s="212">
        <f>O167*H167</f>
        <v>0</v>
      </c>
      <c r="Q167" s="212">
        <v>9.0000000000000006E-5</v>
      </c>
      <c r="R167" s="212">
        <f>Q167*H167</f>
        <v>3.6000000000000002E-4</v>
      </c>
      <c r="S167" s="212">
        <v>0</v>
      </c>
      <c r="T167" s="21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4" t="s">
        <v>339</v>
      </c>
      <c r="AT167" s="214" t="s">
        <v>147</v>
      </c>
      <c r="AU167" s="214" t="s">
        <v>87</v>
      </c>
      <c r="AY167" s="17" t="s">
        <v>133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85</v>
      </c>
      <c r="BK167" s="215">
        <f>ROUND(I167*H167,2)</f>
        <v>0</v>
      </c>
      <c r="BL167" s="17" t="s">
        <v>236</v>
      </c>
      <c r="BM167" s="214" t="s">
        <v>985</v>
      </c>
    </row>
    <row r="168" spans="1:65" s="2" customFormat="1" ht="11.25">
      <c r="A168" s="34"/>
      <c r="B168" s="35"/>
      <c r="C168" s="36"/>
      <c r="D168" s="216" t="s">
        <v>143</v>
      </c>
      <c r="E168" s="36"/>
      <c r="F168" s="217" t="s">
        <v>984</v>
      </c>
      <c r="G168" s="36"/>
      <c r="H168" s="36"/>
      <c r="I168" s="115"/>
      <c r="J168" s="36"/>
      <c r="K168" s="36"/>
      <c r="L168" s="39"/>
      <c r="M168" s="218"/>
      <c r="N168" s="219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143</v>
      </c>
      <c r="AU168" s="17" t="s">
        <v>87</v>
      </c>
    </row>
    <row r="169" spans="1:65" s="2" customFormat="1" ht="16.5" customHeight="1">
      <c r="A169" s="34"/>
      <c r="B169" s="35"/>
      <c r="C169" s="231" t="s">
        <v>225</v>
      </c>
      <c r="D169" s="231" t="s">
        <v>147</v>
      </c>
      <c r="E169" s="232" t="s">
        <v>986</v>
      </c>
      <c r="F169" s="233" t="s">
        <v>987</v>
      </c>
      <c r="G169" s="234" t="s">
        <v>139</v>
      </c>
      <c r="H169" s="235">
        <v>2</v>
      </c>
      <c r="I169" s="236"/>
      <c r="J169" s="237">
        <f>ROUND(I169*H169,2)</f>
        <v>0</v>
      </c>
      <c r="K169" s="233" t="s">
        <v>140</v>
      </c>
      <c r="L169" s="238"/>
      <c r="M169" s="239" t="s">
        <v>1</v>
      </c>
      <c r="N169" s="240" t="s">
        <v>42</v>
      </c>
      <c r="O169" s="71"/>
      <c r="P169" s="212">
        <f>O169*H169</f>
        <v>0</v>
      </c>
      <c r="Q169" s="212">
        <v>1.8000000000000001E-4</v>
      </c>
      <c r="R169" s="212">
        <f>Q169*H169</f>
        <v>3.6000000000000002E-4</v>
      </c>
      <c r="S169" s="212">
        <v>0</v>
      </c>
      <c r="T169" s="21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4" t="s">
        <v>339</v>
      </c>
      <c r="AT169" s="214" t="s">
        <v>147</v>
      </c>
      <c r="AU169" s="214" t="s">
        <v>87</v>
      </c>
      <c r="AY169" s="17" t="s">
        <v>133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7" t="s">
        <v>85</v>
      </c>
      <c r="BK169" s="215">
        <f>ROUND(I169*H169,2)</f>
        <v>0</v>
      </c>
      <c r="BL169" s="17" t="s">
        <v>236</v>
      </c>
      <c r="BM169" s="214" t="s">
        <v>988</v>
      </c>
    </row>
    <row r="170" spans="1:65" s="2" customFormat="1" ht="11.25">
      <c r="A170" s="34"/>
      <c r="B170" s="35"/>
      <c r="C170" s="36"/>
      <c r="D170" s="216" t="s">
        <v>143</v>
      </c>
      <c r="E170" s="36"/>
      <c r="F170" s="217" t="s">
        <v>987</v>
      </c>
      <c r="G170" s="36"/>
      <c r="H170" s="36"/>
      <c r="I170" s="115"/>
      <c r="J170" s="36"/>
      <c r="K170" s="36"/>
      <c r="L170" s="39"/>
      <c r="M170" s="218"/>
      <c r="N170" s="219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143</v>
      </c>
      <c r="AU170" s="17" t="s">
        <v>87</v>
      </c>
    </row>
    <row r="171" spans="1:65" s="2" customFormat="1" ht="16.5" customHeight="1">
      <c r="A171" s="34"/>
      <c r="B171" s="35"/>
      <c r="C171" s="231" t="s">
        <v>8</v>
      </c>
      <c r="D171" s="231" t="s">
        <v>147</v>
      </c>
      <c r="E171" s="232" t="s">
        <v>989</v>
      </c>
      <c r="F171" s="233" t="s">
        <v>990</v>
      </c>
      <c r="G171" s="234" t="s">
        <v>139</v>
      </c>
      <c r="H171" s="235">
        <v>2</v>
      </c>
      <c r="I171" s="236"/>
      <c r="J171" s="237">
        <f>ROUND(I171*H171,2)</f>
        <v>0</v>
      </c>
      <c r="K171" s="233" t="s">
        <v>140</v>
      </c>
      <c r="L171" s="238"/>
      <c r="M171" s="239" t="s">
        <v>1</v>
      </c>
      <c r="N171" s="240" t="s">
        <v>42</v>
      </c>
      <c r="O171" s="71"/>
      <c r="P171" s="212">
        <f>O171*H171</f>
        <v>0</v>
      </c>
      <c r="Q171" s="212">
        <v>3.0000000000000001E-5</v>
      </c>
      <c r="R171" s="212">
        <f>Q171*H171</f>
        <v>6.0000000000000002E-5</v>
      </c>
      <c r="S171" s="212">
        <v>0</v>
      </c>
      <c r="T171" s="21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4" t="s">
        <v>339</v>
      </c>
      <c r="AT171" s="214" t="s">
        <v>147</v>
      </c>
      <c r="AU171" s="214" t="s">
        <v>87</v>
      </c>
      <c r="AY171" s="17" t="s">
        <v>133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7" t="s">
        <v>85</v>
      </c>
      <c r="BK171" s="215">
        <f>ROUND(I171*H171,2)</f>
        <v>0</v>
      </c>
      <c r="BL171" s="17" t="s">
        <v>236</v>
      </c>
      <c r="BM171" s="214" t="s">
        <v>991</v>
      </c>
    </row>
    <row r="172" spans="1:65" s="2" customFormat="1" ht="11.25">
      <c r="A172" s="34"/>
      <c r="B172" s="35"/>
      <c r="C172" s="36"/>
      <c r="D172" s="216" t="s">
        <v>143</v>
      </c>
      <c r="E172" s="36"/>
      <c r="F172" s="217" t="s">
        <v>990</v>
      </c>
      <c r="G172" s="36"/>
      <c r="H172" s="36"/>
      <c r="I172" s="115"/>
      <c r="J172" s="36"/>
      <c r="K172" s="36"/>
      <c r="L172" s="39"/>
      <c r="M172" s="218"/>
      <c r="N172" s="219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143</v>
      </c>
      <c r="AU172" s="17" t="s">
        <v>87</v>
      </c>
    </row>
    <row r="173" spans="1:65" s="2" customFormat="1" ht="21.75" customHeight="1">
      <c r="A173" s="34"/>
      <c r="B173" s="35"/>
      <c r="C173" s="203" t="s">
        <v>236</v>
      </c>
      <c r="D173" s="203" t="s">
        <v>136</v>
      </c>
      <c r="E173" s="204" t="s">
        <v>992</v>
      </c>
      <c r="F173" s="205" t="s">
        <v>993</v>
      </c>
      <c r="G173" s="206" t="s">
        <v>267</v>
      </c>
      <c r="H173" s="207">
        <v>32</v>
      </c>
      <c r="I173" s="208"/>
      <c r="J173" s="209">
        <f>ROUND(I173*H173,2)</f>
        <v>0</v>
      </c>
      <c r="K173" s="205" t="s">
        <v>140</v>
      </c>
      <c r="L173" s="39"/>
      <c r="M173" s="210" t="s">
        <v>1</v>
      </c>
      <c r="N173" s="211" t="s">
        <v>42</v>
      </c>
      <c r="O173" s="71"/>
      <c r="P173" s="212">
        <f>O173*H173</f>
        <v>0</v>
      </c>
      <c r="Q173" s="212">
        <v>8.4999999999999995E-4</v>
      </c>
      <c r="R173" s="212">
        <f>Q173*H173</f>
        <v>2.7199999999999998E-2</v>
      </c>
      <c r="S173" s="212">
        <v>0</v>
      </c>
      <c r="T173" s="21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4" t="s">
        <v>236</v>
      </c>
      <c r="AT173" s="214" t="s">
        <v>136</v>
      </c>
      <c r="AU173" s="214" t="s">
        <v>87</v>
      </c>
      <c r="AY173" s="17" t="s">
        <v>133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7" t="s">
        <v>85</v>
      </c>
      <c r="BK173" s="215">
        <f>ROUND(I173*H173,2)</f>
        <v>0</v>
      </c>
      <c r="BL173" s="17" t="s">
        <v>236</v>
      </c>
      <c r="BM173" s="214" t="s">
        <v>994</v>
      </c>
    </row>
    <row r="174" spans="1:65" s="2" customFormat="1" ht="19.5">
      <c r="A174" s="34"/>
      <c r="B174" s="35"/>
      <c r="C174" s="36"/>
      <c r="D174" s="216" t="s">
        <v>143</v>
      </c>
      <c r="E174" s="36"/>
      <c r="F174" s="217" t="s">
        <v>995</v>
      </c>
      <c r="G174" s="36"/>
      <c r="H174" s="36"/>
      <c r="I174" s="115"/>
      <c r="J174" s="36"/>
      <c r="K174" s="36"/>
      <c r="L174" s="39"/>
      <c r="M174" s="218"/>
      <c r="N174" s="219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143</v>
      </c>
      <c r="AU174" s="17" t="s">
        <v>87</v>
      </c>
    </row>
    <row r="175" spans="1:65" s="15" customFormat="1" ht="22.5">
      <c r="B175" s="252"/>
      <c r="C175" s="253"/>
      <c r="D175" s="216" t="s">
        <v>145</v>
      </c>
      <c r="E175" s="254" t="s">
        <v>1</v>
      </c>
      <c r="F175" s="255" t="s">
        <v>996</v>
      </c>
      <c r="G175" s="253"/>
      <c r="H175" s="254" t="s">
        <v>1</v>
      </c>
      <c r="I175" s="256"/>
      <c r="J175" s="253"/>
      <c r="K175" s="253"/>
      <c r="L175" s="257"/>
      <c r="M175" s="258"/>
      <c r="N175" s="259"/>
      <c r="O175" s="259"/>
      <c r="P175" s="259"/>
      <c r="Q175" s="259"/>
      <c r="R175" s="259"/>
      <c r="S175" s="259"/>
      <c r="T175" s="260"/>
      <c r="AT175" s="261" t="s">
        <v>145</v>
      </c>
      <c r="AU175" s="261" t="s">
        <v>87</v>
      </c>
      <c r="AV175" s="15" t="s">
        <v>85</v>
      </c>
      <c r="AW175" s="15" t="s">
        <v>34</v>
      </c>
      <c r="AX175" s="15" t="s">
        <v>77</v>
      </c>
      <c r="AY175" s="261" t="s">
        <v>133</v>
      </c>
    </row>
    <row r="176" spans="1:65" s="13" customFormat="1" ht="11.25">
      <c r="B176" s="220"/>
      <c r="C176" s="221"/>
      <c r="D176" s="216" t="s">
        <v>145</v>
      </c>
      <c r="E176" s="222" t="s">
        <v>1</v>
      </c>
      <c r="F176" s="223" t="s">
        <v>339</v>
      </c>
      <c r="G176" s="221"/>
      <c r="H176" s="224">
        <v>32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145</v>
      </c>
      <c r="AU176" s="230" t="s">
        <v>87</v>
      </c>
      <c r="AV176" s="13" t="s">
        <v>87</v>
      </c>
      <c r="AW176" s="13" t="s">
        <v>34</v>
      </c>
      <c r="AX176" s="13" t="s">
        <v>85</v>
      </c>
      <c r="AY176" s="230" t="s">
        <v>133</v>
      </c>
    </row>
    <row r="177" spans="1:65" s="2" customFormat="1" ht="33" customHeight="1">
      <c r="A177" s="34"/>
      <c r="B177" s="35"/>
      <c r="C177" s="203" t="s">
        <v>246</v>
      </c>
      <c r="D177" s="203" t="s">
        <v>136</v>
      </c>
      <c r="E177" s="204" t="s">
        <v>997</v>
      </c>
      <c r="F177" s="205" t="s">
        <v>998</v>
      </c>
      <c r="G177" s="206" t="s">
        <v>267</v>
      </c>
      <c r="H177" s="207">
        <v>32</v>
      </c>
      <c r="I177" s="208"/>
      <c r="J177" s="209">
        <f>ROUND(I177*H177,2)</f>
        <v>0</v>
      </c>
      <c r="K177" s="205" t="s">
        <v>140</v>
      </c>
      <c r="L177" s="39"/>
      <c r="M177" s="210" t="s">
        <v>1</v>
      </c>
      <c r="N177" s="211" t="s">
        <v>42</v>
      </c>
      <c r="O177" s="71"/>
      <c r="P177" s="212">
        <f>O177*H177</f>
        <v>0</v>
      </c>
      <c r="Q177" s="212">
        <v>4.0000000000000003E-5</v>
      </c>
      <c r="R177" s="212">
        <f>Q177*H177</f>
        <v>1.2800000000000001E-3</v>
      </c>
      <c r="S177" s="212">
        <v>0</v>
      </c>
      <c r="T177" s="21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236</v>
      </c>
      <c r="AT177" s="214" t="s">
        <v>136</v>
      </c>
      <c r="AU177" s="214" t="s">
        <v>87</v>
      </c>
      <c r="AY177" s="17" t="s">
        <v>133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85</v>
      </c>
      <c r="BK177" s="215">
        <f>ROUND(I177*H177,2)</f>
        <v>0</v>
      </c>
      <c r="BL177" s="17" t="s">
        <v>236</v>
      </c>
      <c r="BM177" s="214" t="s">
        <v>999</v>
      </c>
    </row>
    <row r="178" spans="1:65" s="2" customFormat="1" ht="29.25">
      <c r="A178" s="34"/>
      <c r="B178" s="35"/>
      <c r="C178" s="36"/>
      <c r="D178" s="216" t="s">
        <v>143</v>
      </c>
      <c r="E178" s="36"/>
      <c r="F178" s="217" t="s">
        <v>1000</v>
      </c>
      <c r="G178" s="36"/>
      <c r="H178" s="36"/>
      <c r="I178" s="115"/>
      <c r="J178" s="36"/>
      <c r="K178" s="36"/>
      <c r="L178" s="39"/>
      <c r="M178" s="218"/>
      <c r="N178" s="219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143</v>
      </c>
      <c r="AU178" s="17" t="s">
        <v>87</v>
      </c>
    </row>
    <row r="179" spans="1:65" s="2" customFormat="1" ht="16.5" customHeight="1">
      <c r="A179" s="34"/>
      <c r="B179" s="35"/>
      <c r="C179" s="203" t="s">
        <v>253</v>
      </c>
      <c r="D179" s="203" t="s">
        <v>136</v>
      </c>
      <c r="E179" s="204" t="s">
        <v>1001</v>
      </c>
      <c r="F179" s="205" t="s">
        <v>1002</v>
      </c>
      <c r="G179" s="206" t="s">
        <v>139</v>
      </c>
      <c r="H179" s="207">
        <v>5</v>
      </c>
      <c r="I179" s="208"/>
      <c r="J179" s="209">
        <f>ROUND(I179*H179,2)</f>
        <v>0</v>
      </c>
      <c r="K179" s="205" t="s">
        <v>140</v>
      </c>
      <c r="L179" s="39"/>
      <c r="M179" s="210" t="s">
        <v>1</v>
      </c>
      <c r="N179" s="211" t="s">
        <v>42</v>
      </c>
      <c r="O179" s="7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236</v>
      </c>
      <c r="AT179" s="214" t="s">
        <v>136</v>
      </c>
      <c r="AU179" s="214" t="s">
        <v>87</v>
      </c>
      <c r="AY179" s="17" t="s">
        <v>133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7" t="s">
        <v>85</v>
      </c>
      <c r="BK179" s="215">
        <f>ROUND(I179*H179,2)</f>
        <v>0</v>
      </c>
      <c r="BL179" s="17" t="s">
        <v>236</v>
      </c>
      <c r="BM179" s="214" t="s">
        <v>1003</v>
      </c>
    </row>
    <row r="180" spans="1:65" s="2" customFormat="1" ht="19.5">
      <c r="A180" s="34"/>
      <c r="B180" s="35"/>
      <c r="C180" s="36"/>
      <c r="D180" s="216" t="s">
        <v>143</v>
      </c>
      <c r="E180" s="36"/>
      <c r="F180" s="217" t="s">
        <v>1004</v>
      </c>
      <c r="G180" s="36"/>
      <c r="H180" s="36"/>
      <c r="I180" s="115"/>
      <c r="J180" s="36"/>
      <c r="K180" s="36"/>
      <c r="L180" s="39"/>
      <c r="M180" s="218"/>
      <c r="N180" s="219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143</v>
      </c>
      <c r="AU180" s="17" t="s">
        <v>87</v>
      </c>
    </row>
    <row r="181" spans="1:65" s="15" customFormat="1" ht="11.25">
      <c r="B181" s="252"/>
      <c r="C181" s="253"/>
      <c r="D181" s="216" t="s">
        <v>145</v>
      </c>
      <c r="E181" s="254" t="s">
        <v>1</v>
      </c>
      <c r="F181" s="255" t="s">
        <v>1005</v>
      </c>
      <c r="G181" s="253"/>
      <c r="H181" s="254" t="s">
        <v>1</v>
      </c>
      <c r="I181" s="256"/>
      <c r="J181" s="253"/>
      <c r="K181" s="253"/>
      <c r="L181" s="257"/>
      <c r="M181" s="258"/>
      <c r="N181" s="259"/>
      <c r="O181" s="259"/>
      <c r="P181" s="259"/>
      <c r="Q181" s="259"/>
      <c r="R181" s="259"/>
      <c r="S181" s="259"/>
      <c r="T181" s="260"/>
      <c r="AT181" s="261" t="s">
        <v>145</v>
      </c>
      <c r="AU181" s="261" t="s">
        <v>87</v>
      </c>
      <c r="AV181" s="15" t="s">
        <v>85</v>
      </c>
      <c r="AW181" s="15" t="s">
        <v>34</v>
      </c>
      <c r="AX181" s="15" t="s">
        <v>77</v>
      </c>
      <c r="AY181" s="261" t="s">
        <v>133</v>
      </c>
    </row>
    <row r="182" spans="1:65" s="13" customFormat="1" ht="11.25">
      <c r="B182" s="220"/>
      <c r="C182" s="221"/>
      <c r="D182" s="216" t="s">
        <v>145</v>
      </c>
      <c r="E182" s="222" t="s">
        <v>1</v>
      </c>
      <c r="F182" s="223" t="s">
        <v>168</v>
      </c>
      <c r="G182" s="221"/>
      <c r="H182" s="224">
        <v>5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145</v>
      </c>
      <c r="AU182" s="230" t="s">
        <v>87</v>
      </c>
      <c r="AV182" s="13" t="s">
        <v>87</v>
      </c>
      <c r="AW182" s="13" t="s">
        <v>34</v>
      </c>
      <c r="AX182" s="13" t="s">
        <v>85</v>
      </c>
      <c r="AY182" s="230" t="s">
        <v>133</v>
      </c>
    </row>
    <row r="183" spans="1:65" s="2" customFormat="1" ht="16.5" customHeight="1">
      <c r="A183" s="34"/>
      <c r="B183" s="35"/>
      <c r="C183" s="203" t="s">
        <v>258</v>
      </c>
      <c r="D183" s="203" t="s">
        <v>136</v>
      </c>
      <c r="E183" s="204" t="s">
        <v>1006</v>
      </c>
      <c r="F183" s="205" t="s">
        <v>1007</v>
      </c>
      <c r="G183" s="206" t="s">
        <v>139</v>
      </c>
      <c r="H183" s="207">
        <v>1</v>
      </c>
      <c r="I183" s="208"/>
      <c r="J183" s="209">
        <f>ROUND(I183*H183,2)</f>
        <v>0</v>
      </c>
      <c r="K183" s="205" t="s">
        <v>140</v>
      </c>
      <c r="L183" s="39"/>
      <c r="M183" s="210" t="s">
        <v>1</v>
      </c>
      <c r="N183" s="211" t="s">
        <v>42</v>
      </c>
      <c r="O183" s="71"/>
      <c r="P183" s="212">
        <f>O183*H183</f>
        <v>0</v>
      </c>
      <c r="Q183" s="212">
        <v>2.1000000000000001E-4</v>
      </c>
      <c r="R183" s="212">
        <f>Q183*H183</f>
        <v>2.1000000000000001E-4</v>
      </c>
      <c r="S183" s="212">
        <v>0</v>
      </c>
      <c r="T183" s="21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4" t="s">
        <v>236</v>
      </c>
      <c r="AT183" s="214" t="s">
        <v>136</v>
      </c>
      <c r="AU183" s="214" t="s">
        <v>87</v>
      </c>
      <c r="AY183" s="17" t="s">
        <v>133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7" t="s">
        <v>85</v>
      </c>
      <c r="BK183" s="215">
        <f>ROUND(I183*H183,2)</f>
        <v>0</v>
      </c>
      <c r="BL183" s="17" t="s">
        <v>236</v>
      </c>
      <c r="BM183" s="214" t="s">
        <v>1008</v>
      </c>
    </row>
    <row r="184" spans="1:65" s="2" customFormat="1" ht="19.5">
      <c r="A184" s="34"/>
      <c r="B184" s="35"/>
      <c r="C184" s="36"/>
      <c r="D184" s="216" t="s">
        <v>143</v>
      </c>
      <c r="E184" s="36"/>
      <c r="F184" s="217" t="s">
        <v>1009</v>
      </c>
      <c r="G184" s="36"/>
      <c r="H184" s="36"/>
      <c r="I184" s="115"/>
      <c r="J184" s="36"/>
      <c r="K184" s="36"/>
      <c r="L184" s="39"/>
      <c r="M184" s="218"/>
      <c r="N184" s="219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143</v>
      </c>
      <c r="AU184" s="17" t="s">
        <v>87</v>
      </c>
    </row>
    <row r="185" spans="1:65" s="15" customFormat="1" ht="11.25">
      <c r="B185" s="252"/>
      <c r="C185" s="253"/>
      <c r="D185" s="216" t="s">
        <v>145</v>
      </c>
      <c r="E185" s="254" t="s">
        <v>1</v>
      </c>
      <c r="F185" s="255" t="s">
        <v>1010</v>
      </c>
      <c r="G185" s="253"/>
      <c r="H185" s="254" t="s">
        <v>1</v>
      </c>
      <c r="I185" s="256"/>
      <c r="J185" s="253"/>
      <c r="K185" s="253"/>
      <c r="L185" s="257"/>
      <c r="M185" s="258"/>
      <c r="N185" s="259"/>
      <c r="O185" s="259"/>
      <c r="P185" s="259"/>
      <c r="Q185" s="259"/>
      <c r="R185" s="259"/>
      <c r="S185" s="259"/>
      <c r="T185" s="260"/>
      <c r="AT185" s="261" t="s">
        <v>145</v>
      </c>
      <c r="AU185" s="261" t="s">
        <v>87</v>
      </c>
      <c r="AV185" s="15" t="s">
        <v>85</v>
      </c>
      <c r="AW185" s="15" t="s">
        <v>34</v>
      </c>
      <c r="AX185" s="15" t="s">
        <v>77</v>
      </c>
      <c r="AY185" s="261" t="s">
        <v>133</v>
      </c>
    </row>
    <row r="186" spans="1:65" s="13" customFormat="1" ht="11.25">
      <c r="B186" s="220"/>
      <c r="C186" s="221"/>
      <c r="D186" s="216" t="s">
        <v>145</v>
      </c>
      <c r="E186" s="222" t="s">
        <v>1</v>
      </c>
      <c r="F186" s="223" t="s">
        <v>85</v>
      </c>
      <c r="G186" s="221"/>
      <c r="H186" s="224">
        <v>1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145</v>
      </c>
      <c r="AU186" s="230" t="s">
        <v>87</v>
      </c>
      <c r="AV186" s="13" t="s">
        <v>87</v>
      </c>
      <c r="AW186" s="13" t="s">
        <v>34</v>
      </c>
      <c r="AX186" s="13" t="s">
        <v>85</v>
      </c>
      <c r="AY186" s="230" t="s">
        <v>133</v>
      </c>
    </row>
    <row r="187" spans="1:65" s="2" customFormat="1" ht="16.5" customHeight="1">
      <c r="A187" s="34"/>
      <c r="B187" s="35"/>
      <c r="C187" s="203" t="s">
        <v>264</v>
      </c>
      <c r="D187" s="203" t="s">
        <v>136</v>
      </c>
      <c r="E187" s="204" t="s">
        <v>1011</v>
      </c>
      <c r="F187" s="205" t="s">
        <v>1012</v>
      </c>
      <c r="G187" s="206" t="s">
        <v>139</v>
      </c>
      <c r="H187" s="207">
        <v>2</v>
      </c>
      <c r="I187" s="208"/>
      <c r="J187" s="209">
        <f>ROUND(I187*H187,2)</f>
        <v>0</v>
      </c>
      <c r="K187" s="205" t="s">
        <v>140</v>
      </c>
      <c r="L187" s="39"/>
      <c r="M187" s="210" t="s">
        <v>1</v>
      </c>
      <c r="N187" s="211" t="s">
        <v>42</v>
      </c>
      <c r="O187" s="71"/>
      <c r="P187" s="212">
        <f>O187*H187</f>
        <v>0</v>
      </c>
      <c r="Q187" s="212">
        <v>3.4000000000000002E-4</v>
      </c>
      <c r="R187" s="212">
        <f>Q187*H187</f>
        <v>6.8000000000000005E-4</v>
      </c>
      <c r="S187" s="212">
        <v>0</v>
      </c>
      <c r="T187" s="21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236</v>
      </c>
      <c r="AT187" s="214" t="s">
        <v>136</v>
      </c>
      <c r="AU187" s="214" t="s">
        <v>87</v>
      </c>
      <c r="AY187" s="17" t="s">
        <v>133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7" t="s">
        <v>85</v>
      </c>
      <c r="BK187" s="215">
        <f>ROUND(I187*H187,2)</f>
        <v>0</v>
      </c>
      <c r="BL187" s="17" t="s">
        <v>236</v>
      </c>
      <c r="BM187" s="214" t="s">
        <v>1013</v>
      </c>
    </row>
    <row r="188" spans="1:65" s="2" customFormat="1" ht="19.5">
      <c r="A188" s="34"/>
      <c r="B188" s="35"/>
      <c r="C188" s="36"/>
      <c r="D188" s="216" t="s">
        <v>143</v>
      </c>
      <c r="E188" s="36"/>
      <c r="F188" s="217" t="s">
        <v>1014</v>
      </c>
      <c r="G188" s="36"/>
      <c r="H188" s="36"/>
      <c r="I188" s="115"/>
      <c r="J188" s="36"/>
      <c r="K188" s="36"/>
      <c r="L188" s="39"/>
      <c r="M188" s="218"/>
      <c r="N188" s="219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143</v>
      </c>
      <c r="AU188" s="17" t="s">
        <v>87</v>
      </c>
    </row>
    <row r="189" spans="1:65" s="15" customFormat="1" ht="11.25">
      <c r="B189" s="252"/>
      <c r="C189" s="253"/>
      <c r="D189" s="216" t="s">
        <v>145</v>
      </c>
      <c r="E189" s="254" t="s">
        <v>1</v>
      </c>
      <c r="F189" s="255" t="s">
        <v>1015</v>
      </c>
      <c r="G189" s="253"/>
      <c r="H189" s="254" t="s">
        <v>1</v>
      </c>
      <c r="I189" s="256"/>
      <c r="J189" s="253"/>
      <c r="K189" s="253"/>
      <c r="L189" s="257"/>
      <c r="M189" s="258"/>
      <c r="N189" s="259"/>
      <c r="O189" s="259"/>
      <c r="P189" s="259"/>
      <c r="Q189" s="259"/>
      <c r="R189" s="259"/>
      <c r="S189" s="259"/>
      <c r="T189" s="260"/>
      <c r="AT189" s="261" t="s">
        <v>145</v>
      </c>
      <c r="AU189" s="261" t="s">
        <v>87</v>
      </c>
      <c r="AV189" s="15" t="s">
        <v>85</v>
      </c>
      <c r="AW189" s="15" t="s">
        <v>34</v>
      </c>
      <c r="AX189" s="15" t="s">
        <v>77</v>
      </c>
      <c r="AY189" s="261" t="s">
        <v>133</v>
      </c>
    </row>
    <row r="190" spans="1:65" s="13" customFormat="1" ht="11.25">
      <c r="B190" s="220"/>
      <c r="C190" s="221"/>
      <c r="D190" s="216" t="s">
        <v>145</v>
      </c>
      <c r="E190" s="222" t="s">
        <v>1</v>
      </c>
      <c r="F190" s="223" t="s">
        <v>87</v>
      </c>
      <c r="G190" s="221"/>
      <c r="H190" s="224">
        <v>2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145</v>
      </c>
      <c r="AU190" s="230" t="s">
        <v>87</v>
      </c>
      <c r="AV190" s="13" t="s">
        <v>87</v>
      </c>
      <c r="AW190" s="13" t="s">
        <v>34</v>
      </c>
      <c r="AX190" s="13" t="s">
        <v>85</v>
      </c>
      <c r="AY190" s="230" t="s">
        <v>133</v>
      </c>
    </row>
    <row r="191" spans="1:65" s="2" customFormat="1" ht="16.5" customHeight="1">
      <c r="A191" s="34"/>
      <c r="B191" s="35"/>
      <c r="C191" s="203" t="s">
        <v>7</v>
      </c>
      <c r="D191" s="203" t="s">
        <v>136</v>
      </c>
      <c r="E191" s="204" t="s">
        <v>1016</v>
      </c>
      <c r="F191" s="205" t="s">
        <v>1017</v>
      </c>
      <c r="G191" s="206" t="s">
        <v>139</v>
      </c>
      <c r="H191" s="207">
        <v>2</v>
      </c>
      <c r="I191" s="208"/>
      <c r="J191" s="209">
        <f>ROUND(I191*H191,2)</f>
        <v>0</v>
      </c>
      <c r="K191" s="205" t="s">
        <v>140</v>
      </c>
      <c r="L191" s="39"/>
      <c r="M191" s="210" t="s">
        <v>1</v>
      </c>
      <c r="N191" s="211" t="s">
        <v>42</v>
      </c>
      <c r="O191" s="71"/>
      <c r="P191" s="212">
        <f>O191*H191</f>
        <v>0</v>
      </c>
      <c r="Q191" s="212">
        <v>0</v>
      </c>
      <c r="R191" s="212">
        <f>Q191*H191</f>
        <v>0</v>
      </c>
      <c r="S191" s="212">
        <v>5.4900000000000001E-3</v>
      </c>
      <c r="T191" s="213">
        <f>S191*H191</f>
        <v>1.098E-2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4" t="s">
        <v>236</v>
      </c>
      <c r="AT191" s="214" t="s">
        <v>136</v>
      </c>
      <c r="AU191" s="214" t="s">
        <v>87</v>
      </c>
      <c r="AY191" s="17" t="s">
        <v>133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7" t="s">
        <v>85</v>
      </c>
      <c r="BK191" s="215">
        <f>ROUND(I191*H191,2)</f>
        <v>0</v>
      </c>
      <c r="BL191" s="17" t="s">
        <v>236</v>
      </c>
      <c r="BM191" s="214" t="s">
        <v>1018</v>
      </c>
    </row>
    <row r="192" spans="1:65" s="2" customFormat="1" ht="11.25">
      <c r="A192" s="34"/>
      <c r="B192" s="35"/>
      <c r="C192" s="36"/>
      <c r="D192" s="216" t="s">
        <v>143</v>
      </c>
      <c r="E192" s="36"/>
      <c r="F192" s="217" t="s">
        <v>1019</v>
      </c>
      <c r="G192" s="36"/>
      <c r="H192" s="36"/>
      <c r="I192" s="115"/>
      <c r="J192" s="36"/>
      <c r="K192" s="36"/>
      <c r="L192" s="39"/>
      <c r="M192" s="218"/>
      <c r="N192" s="219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143</v>
      </c>
      <c r="AU192" s="17" t="s">
        <v>87</v>
      </c>
    </row>
    <row r="193" spans="1:65" s="15" customFormat="1" ht="11.25">
      <c r="B193" s="252"/>
      <c r="C193" s="253"/>
      <c r="D193" s="216" t="s">
        <v>145</v>
      </c>
      <c r="E193" s="254" t="s">
        <v>1</v>
      </c>
      <c r="F193" s="255" t="s">
        <v>1020</v>
      </c>
      <c r="G193" s="253"/>
      <c r="H193" s="254" t="s">
        <v>1</v>
      </c>
      <c r="I193" s="256"/>
      <c r="J193" s="253"/>
      <c r="K193" s="253"/>
      <c r="L193" s="257"/>
      <c r="M193" s="258"/>
      <c r="N193" s="259"/>
      <c r="O193" s="259"/>
      <c r="P193" s="259"/>
      <c r="Q193" s="259"/>
      <c r="R193" s="259"/>
      <c r="S193" s="259"/>
      <c r="T193" s="260"/>
      <c r="AT193" s="261" t="s">
        <v>145</v>
      </c>
      <c r="AU193" s="261" t="s">
        <v>87</v>
      </c>
      <c r="AV193" s="15" t="s">
        <v>85</v>
      </c>
      <c r="AW193" s="15" t="s">
        <v>34</v>
      </c>
      <c r="AX193" s="15" t="s">
        <v>77</v>
      </c>
      <c r="AY193" s="261" t="s">
        <v>133</v>
      </c>
    </row>
    <row r="194" spans="1:65" s="13" customFormat="1" ht="11.25">
      <c r="B194" s="220"/>
      <c r="C194" s="221"/>
      <c r="D194" s="216" t="s">
        <v>145</v>
      </c>
      <c r="E194" s="222" t="s">
        <v>1</v>
      </c>
      <c r="F194" s="223" t="s">
        <v>1021</v>
      </c>
      <c r="G194" s="221"/>
      <c r="H194" s="224">
        <v>2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145</v>
      </c>
      <c r="AU194" s="230" t="s">
        <v>87</v>
      </c>
      <c r="AV194" s="13" t="s">
        <v>87</v>
      </c>
      <c r="AW194" s="13" t="s">
        <v>34</v>
      </c>
      <c r="AX194" s="13" t="s">
        <v>85</v>
      </c>
      <c r="AY194" s="230" t="s">
        <v>133</v>
      </c>
    </row>
    <row r="195" spans="1:65" s="2" customFormat="1" ht="21.75" customHeight="1">
      <c r="A195" s="34"/>
      <c r="B195" s="35"/>
      <c r="C195" s="203" t="s">
        <v>277</v>
      </c>
      <c r="D195" s="203" t="s">
        <v>136</v>
      </c>
      <c r="E195" s="204" t="s">
        <v>1022</v>
      </c>
      <c r="F195" s="205" t="s">
        <v>1023</v>
      </c>
      <c r="G195" s="206" t="s">
        <v>267</v>
      </c>
      <c r="H195" s="207">
        <v>32</v>
      </c>
      <c r="I195" s="208"/>
      <c r="J195" s="209">
        <f>ROUND(I195*H195,2)</f>
        <v>0</v>
      </c>
      <c r="K195" s="205" t="s">
        <v>140</v>
      </c>
      <c r="L195" s="39"/>
      <c r="M195" s="210" t="s">
        <v>1</v>
      </c>
      <c r="N195" s="211" t="s">
        <v>42</v>
      </c>
      <c r="O195" s="71"/>
      <c r="P195" s="212">
        <f>O195*H195</f>
        <v>0</v>
      </c>
      <c r="Q195" s="212">
        <v>1.9000000000000001E-4</v>
      </c>
      <c r="R195" s="212">
        <f>Q195*H195</f>
        <v>6.0800000000000003E-3</v>
      </c>
      <c r="S195" s="212">
        <v>0</v>
      </c>
      <c r="T195" s="21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4" t="s">
        <v>236</v>
      </c>
      <c r="AT195" s="214" t="s">
        <v>136</v>
      </c>
      <c r="AU195" s="214" t="s">
        <v>87</v>
      </c>
      <c r="AY195" s="17" t="s">
        <v>133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7" t="s">
        <v>85</v>
      </c>
      <c r="BK195" s="215">
        <f>ROUND(I195*H195,2)</f>
        <v>0</v>
      </c>
      <c r="BL195" s="17" t="s">
        <v>236</v>
      </c>
      <c r="BM195" s="214" t="s">
        <v>1024</v>
      </c>
    </row>
    <row r="196" spans="1:65" s="2" customFormat="1" ht="19.5">
      <c r="A196" s="34"/>
      <c r="B196" s="35"/>
      <c r="C196" s="36"/>
      <c r="D196" s="216" t="s">
        <v>143</v>
      </c>
      <c r="E196" s="36"/>
      <c r="F196" s="217" t="s">
        <v>1025</v>
      </c>
      <c r="G196" s="36"/>
      <c r="H196" s="36"/>
      <c r="I196" s="115"/>
      <c r="J196" s="36"/>
      <c r="K196" s="36"/>
      <c r="L196" s="39"/>
      <c r="M196" s="218"/>
      <c r="N196" s="219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143</v>
      </c>
      <c r="AU196" s="17" t="s">
        <v>87</v>
      </c>
    </row>
    <row r="197" spans="1:65" s="2" customFormat="1" ht="16.5" customHeight="1">
      <c r="A197" s="34"/>
      <c r="B197" s="35"/>
      <c r="C197" s="203" t="s">
        <v>285</v>
      </c>
      <c r="D197" s="203" t="s">
        <v>136</v>
      </c>
      <c r="E197" s="204" t="s">
        <v>1026</v>
      </c>
      <c r="F197" s="205" t="s">
        <v>1027</v>
      </c>
      <c r="G197" s="206" t="s">
        <v>267</v>
      </c>
      <c r="H197" s="207">
        <v>32</v>
      </c>
      <c r="I197" s="208"/>
      <c r="J197" s="209">
        <f>ROUND(I197*H197,2)</f>
        <v>0</v>
      </c>
      <c r="K197" s="205" t="s">
        <v>140</v>
      </c>
      <c r="L197" s="39"/>
      <c r="M197" s="210" t="s">
        <v>1</v>
      </c>
      <c r="N197" s="211" t="s">
        <v>42</v>
      </c>
      <c r="O197" s="71"/>
      <c r="P197" s="212">
        <f>O197*H197</f>
        <v>0</v>
      </c>
      <c r="Q197" s="212">
        <v>1.0000000000000001E-5</v>
      </c>
      <c r="R197" s="212">
        <f>Q197*H197</f>
        <v>3.2000000000000003E-4</v>
      </c>
      <c r="S197" s="212">
        <v>0</v>
      </c>
      <c r="T197" s="21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4" t="s">
        <v>236</v>
      </c>
      <c r="AT197" s="214" t="s">
        <v>136</v>
      </c>
      <c r="AU197" s="214" t="s">
        <v>87</v>
      </c>
      <c r="AY197" s="17" t="s">
        <v>133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7" t="s">
        <v>85</v>
      </c>
      <c r="BK197" s="215">
        <f>ROUND(I197*H197,2)</f>
        <v>0</v>
      </c>
      <c r="BL197" s="17" t="s">
        <v>236</v>
      </c>
      <c r="BM197" s="214" t="s">
        <v>1028</v>
      </c>
    </row>
    <row r="198" spans="1:65" s="2" customFormat="1" ht="19.5">
      <c r="A198" s="34"/>
      <c r="B198" s="35"/>
      <c r="C198" s="36"/>
      <c r="D198" s="216" t="s">
        <v>143</v>
      </c>
      <c r="E198" s="36"/>
      <c r="F198" s="217" t="s">
        <v>1029</v>
      </c>
      <c r="G198" s="36"/>
      <c r="H198" s="36"/>
      <c r="I198" s="115"/>
      <c r="J198" s="36"/>
      <c r="K198" s="36"/>
      <c r="L198" s="39"/>
      <c r="M198" s="218"/>
      <c r="N198" s="219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143</v>
      </c>
      <c r="AU198" s="17" t="s">
        <v>87</v>
      </c>
    </row>
    <row r="199" spans="1:65" s="2" customFormat="1" ht="21.75" customHeight="1">
      <c r="A199" s="34"/>
      <c r="B199" s="35"/>
      <c r="C199" s="203" t="s">
        <v>290</v>
      </c>
      <c r="D199" s="203" t="s">
        <v>136</v>
      </c>
      <c r="E199" s="204" t="s">
        <v>1030</v>
      </c>
      <c r="F199" s="205" t="s">
        <v>1031</v>
      </c>
      <c r="G199" s="206" t="s">
        <v>239</v>
      </c>
      <c r="H199" s="207">
        <v>4.2000000000000003E-2</v>
      </c>
      <c r="I199" s="208"/>
      <c r="J199" s="209">
        <f>ROUND(I199*H199,2)</f>
        <v>0</v>
      </c>
      <c r="K199" s="205" t="s">
        <v>140</v>
      </c>
      <c r="L199" s="39"/>
      <c r="M199" s="210" t="s">
        <v>1</v>
      </c>
      <c r="N199" s="211" t="s">
        <v>42</v>
      </c>
      <c r="O199" s="71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4" t="s">
        <v>236</v>
      </c>
      <c r="AT199" s="214" t="s">
        <v>136</v>
      </c>
      <c r="AU199" s="214" t="s">
        <v>87</v>
      </c>
      <c r="AY199" s="17" t="s">
        <v>133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7" t="s">
        <v>85</v>
      </c>
      <c r="BK199" s="215">
        <f>ROUND(I199*H199,2)</f>
        <v>0</v>
      </c>
      <c r="BL199" s="17" t="s">
        <v>236</v>
      </c>
      <c r="BM199" s="214" t="s">
        <v>1032</v>
      </c>
    </row>
    <row r="200" spans="1:65" s="2" customFormat="1" ht="29.25">
      <c r="A200" s="34"/>
      <c r="B200" s="35"/>
      <c r="C200" s="36"/>
      <c r="D200" s="216" t="s">
        <v>143</v>
      </c>
      <c r="E200" s="36"/>
      <c r="F200" s="217" t="s">
        <v>1033</v>
      </c>
      <c r="G200" s="36"/>
      <c r="H200" s="36"/>
      <c r="I200" s="115"/>
      <c r="J200" s="36"/>
      <c r="K200" s="36"/>
      <c r="L200" s="39"/>
      <c r="M200" s="218"/>
      <c r="N200" s="219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143</v>
      </c>
      <c r="AU200" s="17" t="s">
        <v>87</v>
      </c>
    </row>
    <row r="201" spans="1:65" s="12" customFormat="1" ht="22.9" customHeight="1">
      <c r="B201" s="187"/>
      <c r="C201" s="188"/>
      <c r="D201" s="189" t="s">
        <v>76</v>
      </c>
      <c r="E201" s="201" t="s">
        <v>1034</v>
      </c>
      <c r="F201" s="201" t="s">
        <v>1035</v>
      </c>
      <c r="G201" s="188"/>
      <c r="H201" s="188"/>
      <c r="I201" s="191"/>
      <c r="J201" s="202">
        <f>BK201</f>
        <v>0</v>
      </c>
      <c r="K201" s="188"/>
      <c r="L201" s="193"/>
      <c r="M201" s="194"/>
      <c r="N201" s="195"/>
      <c r="O201" s="195"/>
      <c r="P201" s="196">
        <f>SUM(P202:P251)</f>
        <v>0</v>
      </c>
      <c r="Q201" s="195"/>
      <c r="R201" s="196">
        <f>SUM(R202:R251)</f>
        <v>5.7269999999999995E-2</v>
      </c>
      <c r="S201" s="195"/>
      <c r="T201" s="197">
        <f>SUM(T202:T251)</f>
        <v>0.23062999999999997</v>
      </c>
      <c r="AR201" s="198" t="s">
        <v>87</v>
      </c>
      <c r="AT201" s="199" t="s">
        <v>76</v>
      </c>
      <c r="AU201" s="199" t="s">
        <v>85</v>
      </c>
      <c r="AY201" s="198" t="s">
        <v>133</v>
      </c>
      <c r="BK201" s="200">
        <f>SUM(BK202:BK251)</f>
        <v>0</v>
      </c>
    </row>
    <row r="202" spans="1:65" s="2" customFormat="1" ht="21.75" customHeight="1">
      <c r="A202" s="34"/>
      <c r="B202" s="35"/>
      <c r="C202" s="203" t="s">
        <v>295</v>
      </c>
      <c r="D202" s="203" t="s">
        <v>136</v>
      </c>
      <c r="E202" s="204" t="s">
        <v>1036</v>
      </c>
      <c r="F202" s="205" t="s">
        <v>1037</v>
      </c>
      <c r="G202" s="206" t="s">
        <v>267</v>
      </c>
      <c r="H202" s="207">
        <v>1</v>
      </c>
      <c r="I202" s="208"/>
      <c r="J202" s="209">
        <f>ROUND(I202*H202,2)</f>
        <v>0</v>
      </c>
      <c r="K202" s="205" t="s">
        <v>140</v>
      </c>
      <c r="L202" s="39"/>
      <c r="M202" s="210" t="s">
        <v>1</v>
      </c>
      <c r="N202" s="211" t="s">
        <v>42</v>
      </c>
      <c r="O202" s="71"/>
      <c r="P202" s="212">
        <f>O202*H202</f>
        <v>0</v>
      </c>
      <c r="Q202" s="212">
        <v>6.0999999999999997E-4</v>
      </c>
      <c r="R202" s="212">
        <f>Q202*H202</f>
        <v>6.0999999999999997E-4</v>
      </c>
      <c r="S202" s="212">
        <v>0</v>
      </c>
      <c r="T202" s="21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236</v>
      </c>
      <c r="AT202" s="214" t="s">
        <v>136</v>
      </c>
      <c r="AU202" s="214" t="s">
        <v>87</v>
      </c>
      <c r="AY202" s="17" t="s">
        <v>133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85</v>
      </c>
      <c r="BK202" s="215">
        <f>ROUND(I202*H202,2)</f>
        <v>0</v>
      </c>
      <c r="BL202" s="17" t="s">
        <v>236</v>
      </c>
      <c r="BM202" s="214" t="s">
        <v>1038</v>
      </c>
    </row>
    <row r="203" spans="1:65" s="2" customFormat="1" ht="19.5">
      <c r="A203" s="34"/>
      <c r="B203" s="35"/>
      <c r="C203" s="36"/>
      <c r="D203" s="216" t="s">
        <v>143</v>
      </c>
      <c r="E203" s="36"/>
      <c r="F203" s="217" t="s">
        <v>1039</v>
      </c>
      <c r="G203" s="36"/>
      <c r="H203" s="36"/>
      <c r="I203" s="115"/>
      <c r="J203" s="36"/>
      <c r="K203" s="36"/>
      <c r="L203" s="39"/>
      <c r="M203" s="218"/>
      <c r="N203" s="219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143</v>
      </c>
      <c r="AU203" s="17" t="s">
        <v>87</v>
      </c>
    </row>
    <row r="204" spans="1:65" s="15" customFormat="1" ht="11.25">
      <c r="B204" s="252"/>
      <c r="C204" s="253"/>
      <c r="D204" s="216" t="s">
        <v>145</v>
      </c>
      <c r="E204" s="254" t="s">
        <v>1</v>
      </c>
      <c r="F204" s="255" t="s">
        <v>1040</v>
      </c>
      <c r="G204" s="253"/>
      <c r="H204" s="254" t="s">
        <v>1</v>
      </c>
      <c r="I204" s="256"/>
      <c r="J204" s="253"/>
      <c r="K204" s="253"/>
      <c r="L204" s="257"/>
      <c r="M204" s="258"/>
      <c r="N204" s="259"/>
      <c r="O204" s="259"/>
      <c r="P204" s="259"/>
      <c r="Q204" s="259"/>
      <c r="R204" s="259"/>
      <c r="S204" s="259"/>
      <c r="T204" s="260"/>
      <c r="AT204" s="261" t="s">
        <v>145</v>
      </c>
      <c r="AU204" s="261" t="s">
        <v>87</v>
      </c>
      <c r="AV204" s="15" t="s">
        <v>85</v>
      </c>
      <c r="AW204" s="15" t="s">
        <v>34</v>
      </c>
      <c r="AX204" s="15" t="s">
        <v>77</v>
      </c>
      <c r="AY204" s="261" t="s">
        <v>133</v>
      </c>
    </row>
    <row r="205" spans="1:65" s="13" customFormat="1" ht="11.25">
      <c r="B205" s="220"/>
      <c r="C205" s="221"/>
      <c r="D205" s="216" t="s">
        <v>145</v>
      </c>
      <c r="E205" s="222" t="s">
        <v>1</v>
      </c>
      <c r="F205" s="223" t="s">
        <v>85</v>
      </c>
      <c r="G205" s="221"/>
      <c r="H205" s="224">
        <v>1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145</v>
      </c>
      <c r="AU205" s="230" t="s">
        <v>87</v>
      </c>
      <c r="AV205" s="13" t="s">
        <v>87</v>
      </c>
      <c r="AW205" s="13" t="s">
        <v>34</v>
      </c>
      <c r="AX205" s="13" t="s">
        <v>85</v>
      </c>
      <c r="AY205" s="230" t="s">
        <v>133</v>
      </c>
    </row>
    <row r="206" spans="1:65" s="2" customFormat="1" ht="16.5" customHeight="1">
      <c r="A206" s="34"/>
      <c r="B206" s="35"/>
      <c r="C206" s="203" t="s">
        <v>298</v>
      </c>
      <c r="D206" s="203" t="s">
        <v>136</v>
      </c>
      <c r="E206" s="204" t="s">
        <v>1041</v>
      </c>
      <c r="F206" s="205" t="s">
        <v>1042</v>
      </c>
      <c r="G206" s="206" t="s">
        <v>962</v>
      </c>
      <c r="H206" s="207">
        <v>4</v>
      </c>
      <c r="I206" s="208"/>
      <c r="J206" s="209">
        <f>ROUND(I206*H206,2)</f>
        <v>0</v>
      </c>
      <c r="K206" s="205" t="s">
        <v>140</v>
      </c>
      <c r="L206" s="39"/>
      <c r="M206" s="210" t="s">
        <v>1</v>
      </c>
      <c r="N206" s="211" t="s">
        <v>42</v>
      </c>
      <c r="O206" s="71"/>
      <c r="P206" s="212">
        <f>O206*H206</f>
        <v>0</v>
      </c>
      <c r="Q206" s="212">
        <v>0</v>
      </c>
      <c r="R206" s="212">
        <f>Q206*H206</f>
        <v>0</v>
      </c>
      <c r="S206" s="212">
        <v>1.933E-2</v>
      </c>
      <c r="T206" s="213">
        <f>S206*H206</f>
        <v>7.732E-2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4" t="s">
        <v>236</v>
      </c>
      <c r="AT206" s="214" t="s">
        <v>136</v>
      </c>
      <c r="AU206" s="214" t="s">
        <v>87</v>
      </c>
      <c r="AY206" s="17" t="s">
        <v>133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7" t="s">
        <v>85</v>
      </c>
      <c r="BK206" s="215">
        <f>ROUND(I206*H206,2)</f>
        <v>0</v>
      </c>
      <c r="BL206" s="17" t="s">
        <v>236</v>
      </c>
      <c r="BM206" s="214" t="s">
        <v>1043</v>
      </c>
    </row>
    <row r="207" spans="1:65" s="2" customFormat="1" ht="19.5">
      <c r="A207" s="34"/>
      <c r="B207" s="35"/>
      <c r="C207" s="36"/>
      <c r="D207" s="216" t="s">
        <v>143</v>
      </c>
      <c r="E207" s="36"/>
      <c r="F207" s="217" t="s">
        <v>1044</v>
      </c>
      <c r="G207" s="36"/>
      <c r="H207" s="36"/>
      <c r="I207" s="115"/>
      <c r="J207" s="36"/>
      <c r="K207" s="36"/>
      <c r="L207" s="39"/>
      <c r="M207" s="218"/>
      <c r="N207" s="219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143</v>
      </c>
      <c r="AU207" s="17" t="s">
        <v>87</v>
      </c>
    </row>
    <row r="208" spans="1:65" s="15" customFormat="1" ht="11.25">
      <c r="B208" s="252"/>
      <c r="C208" s="253"/>
      <c r="D208" s="216" t="s">
        <v>145</v>
      </c>
      <c r="E208" s="254" t="s">
        <v>1</v>
      </c>
      <c r="F208" s="255" t="s">
        <v>1045</v>
      </c>
      <c r="G208" s="253"/>
      <c r="H208" s="254" t="s">
        <v>1</v>
      </c>
      <c r="I208" s="256"/>
      <c r="J208" s="253"/>
      <c r="K208" s="253"/>
      <c r="L208" s="257"/>
      <c r="M208" s="258"/>
      <c r="N208" s="259"/>
      <c r="O208" s="259"/>
      <c r="P208" s="259"/>
      <c r="Q208" s="259"/>
      <c r="R208" s="259"/>
      <c r="S208" s="259"/>
      <c r="T208" s="260"/>
      <c r="AT208" s="261" t="s">
        <v>145</v>
      </c>
      <c r="AU208" s="261" t="s">
        <v>87</v>
      </c>
      <c r="AV208" s="15" t="s">
        <v>85</v>
      </c>
      <c r="AW208" s="15" t="s">
        <v>34</v>
      </c>
      <c r="AX208" s="15" t="s">
        <v>77</v>
      </c>
      <c r="AY208" s="261" t="s">
        <v>133</v>
      </c>
    </row>
    <row r="209" spans="1:65" s="13" customFormat="1" ht="11.25">
      <c r="B209" s="220"/>
      <c r="C209" s="221"/>
      <c r="D209" s="216" t="s">
        <v>145</v>
      </c>
      <c r="E209" s="222" t="s">
        <v>1</v>
      </c>
      <c r="F209" s="223" t="s">
        <v>1046</v>
      </c>
      <c r="G209" s="221"/>
      <c r="H209" s="224">
        <v>4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145</v>
      </c>
      <c r="AU209" s="230" t="s">
        <v>87</v>
      </c>
      <c r="AV209" s="13" t="s">
        <v>87</v>
      </c>
      <c r="AW209" s="13" t="s">
        <v>34</v>
      </c>
      <c r="AX209" s="13" t="s">
        <v>85</v>
      </c>
      <c r="AY209" s="230" t="s">
        <v>133</v>
      </c>
    </row>
    <row r="210" spans="1:65" s="2" customFormat="1" ht="21.75" customHeight="1">
      <c r="A210" s="34"/>
      <c r="B210" s="35"/>
      <c r="C210" s="203" t="s">
        <v>304</v>
      </c>
      <c r="D210" s="203" t="s">
        <v>136</v>
      </c>
      <c r="E210" s="204" t="s">
        <v>1047</v>
      </c>
      <c r="F210" s="205" t="s">
        <v>1048</v>
      </c>
      <c r="G210" s="206" t="s">
        <v>962</v>
      </c>
      <c r="H210" s="207">
        <v>1</v>
      </c>
      <c r="I210" s="208"/>
      <c r="J210" s="209">
        <f>ROUND(I210*H210,2)</f>
        <v>0</v>
      </c>
      <c r="K210" s="205" t="s">
        <v>140</v>
      </c>
      <c r="L210" s="39"/>
      <c r="M210" s="210" t="s">
        <v>1</v>
      </c>
      <c r="N210" s="211" t="s">
        <v>42</v>
      </c>
      <c r="O210" s="71"/>
      <c r="P210" s="212">
        <f>O210*H210</f>
        <v>0</v>
      </c>
      <c r="Q210" s="212">
        <v>3.7599999999999999E-3</v>
      </c>
      <c r="R210" s="212">
        <f>Q210*H210</f>
        <v>3.7599999999999999E-3</v>
      </c>
      <c r="S210" s="212">
        <v>0</v>
      </c>
      <c r="T210" s="21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4" t="s">
        <v>236</v>
      </c>
      <c r="AT210" s="214" t="s">
        <v>136</v>
      </c>
      <c r="AU210" s="214" t="s">
        <v>87</v>
      </c>
      <c r="AY210" s="17" t="s">
        <v>133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7" t="s">
        <v>85</v>
      </c>
      <c r="BK210" s="215">
        <f>ROUND(I210*H210,2)</f>
        <v>0</v>
      </c>
      <c r="BL210" s="17" t="s">
        <v>236</v>
      </c>
      <c r="BM210" s="214" t="s">
        <v>1049</v>
      </c>
    </row>
    <row r="211" spans="1:65" s="2" customFormat="1" ht="19.5">
      <c r="A211" s="34"/>
      <c r="B211" s="35"/>
      <c r="C211" s="36"/>
      <c r="D211" s="216" t="s">
        <v>143</v>
      </c>
      <c r="E211" s="36"/>
      <c r="F211" s="217" t="s">
        <v>1050</v>
      </c>
      <c r="G211" s="36"/>
      <c r="H211" s="36"/>
      <c r="I211" s="115"/>
      <c r="J211" s="36"/>
      <c r="K211" s="36"/>
      <c r="L211" s="39"/>
      <c r="M211" s="218"/>
      <c r="N211" s="219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143</v>
      </c>
      <c r="AU211" s="17" t="s">
        <v>87</v>
      </c>
    </row>
    <row r="212" spans="1:65" s="15" customFormat="1" ht="11.25">
      <c r="B212" s="252"/>
      <c r="C212" s="253"/>
      <c r="D212" s="216" t="s">
        <v>145</v>
      </c>
      <c r="E212" s="254" t="s">
        <v>1</v>
      </c>
      <c r="F212" s="255" t="s">
        <v>1051</v>
      </c>
      <c r="G212" s="253"/>
      <c r="H212" s="254" t="s">
        <v>1</v>
      </c>
      <c r="I212" s="256"/>
      <c r="J212" s="253"/>
      <c r="K212" s="253"/>
      <c r="L212" s="257"/>
      <c r="M212" s="258"/>
      <c r="N212" s="259"/>
      <c r="O212" s="259"/>
      <c r="P212" s="259"/>
      <c r="Q212" s="259"/>
      <c r="R212" s="259"/>
      <c r="S212" s="259"/>
      <c r="T212" s="260"/>
      <c r="AT212" s="261" t="s">
        <v>145</v>
      </c>
      <c r="AU212" s="261" t="s">
        <v>87</v>
      </c>
      <c r="AV212" s="15" t="s">
        <v>85</v>
      </c>
      <c r="AW212" s="15" t="s">
        <v>34</v>
      </c>
      <c r="AX212" s="15" t="s">
        <v>77</v>
      </c>
      <c r="AY212" s="261" t="s">
        <v>133</v>
      </c>
    </row>
    <row r="213" spans="1:65" s="13" customFormat="1" ht="11.25">
      <c r="B213" s="220"/>
      <c r="C213" s="221"/>
      <c r="D213" s="216" t="s">
        <v>145</v>
      </c>
      <c r="E213" s="222" t="s">
        <v>1</v>
      </c>
      <c r="F213" s="223" t="s">
        <v>85</v>
      </c>
      <c r="G213" s="221"/>
      <c r="H213" s="224">
        <v>1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145</v>
      </c>
      <c r="AU213" s="230" t="s">
        <v>87</v>
      </c>
      <c r="AV213" s="13" t="s">
        <v>87</v>
      </c>
      <c r="AW213" s="13" t="s">
        <v>34</v>
      </c>
      <c r="AX213" s="13" t="s">
        <v>85</v>
      </c>
      <c r="AY213" s="230" t="s">
        <v>133</v>
      </c>
    </row>
    <row r="214" spans="1:65" s="2" customFormat="1" ht="21.75" customHeight="1">
      <c r="A214" s="34"/>
      <c r="B214" s="35"/>
      <c r="C214" s="203" t="s">
        <v>314</v>
      </c>
      <c r="D214" s="203" t="s">
        <v>136</v>
      </c>
      <c r="E214" s="204" t="s">
        <v>1052</v>
      </c>
      <c r="F214" s="205" t="s">
        <v>1053</v>
      </c>
      <c r="G214" s="206" t="s">
        <v>962</v>
      </c>
      <c r="H214" s="207">
        <v>1</v>
      </c>
      <c r="I214" s="208"/>
      <c r="J214" s="209">
        <f>ROUND(I214*H214,2)</f>
        <v>0</v>
      </c>
      <c r="K214" s="205" t="s">
        <v>140</v>
      </c>
      <c r="L214" s="39"/>
      <c r="M214" s="210" t="s">
        <v>1</v>
      </c>
      <c r="N214" s="211" t="s">
        <v>42</v>
      </c>
      <c r="O214" s="71"/>
      <c r="P214" s="212">
        <f>O214*H214</f>
        <v>0</v>
      </c>
      <c r="Q214" s="212">
        <v>1.6570000000000001E-2</v>
      </c>
      <c r="R214" s="212">
        <f>Q214*H214</f>
        <v>1.6570000000000001E-2</v>
      </c>
      <c r="S214" s="212">
        <v>0</v>
      </c>
      <c r="T214" s="21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4" t="s">
        <v>236</v>
      </c>
      <c r="AT214" s="214" t="s">
        <v>136</v>
      </c>
      <c r="AU214" s="214" t="s">
        <v>87</v>
      </c>
      <c r="AY214" s="17" t="s">
        <v>133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7" t="s">
        <v>85</v>
      </c>
      <c r="BK214" s="215">
        <f>ROUND(I214*H214,2)</f>
        <v>0</v>
      </c>
      <c r="BL214" s="17" t="s">
        <v>236</v>
      </c>
      <c r="BM214" s="214" t="s">
        <v>1054</v>
      </c>
    </row>
    <row r="215" spans="1:65" s="2" customFormat="1" ht="19.5">
      <c r="A215" s="34"/>
      <c r="B215" s="35"/>
      <c r="C215" s="36"/>
      <c r="D215" s="216" t="s">
        <v>143</v>
      </c>
      <c r="E215" s="36"/>
      <c r="F215" s="217" t="s">
        <v>1055</v>
      </c>
      <c r="G215" s="36"/>
      <c r="H215" s="36"/>
      <c r="I215" s="115"/>
      <c r="J215" s="36"/>
      <c r="K215" s="36"/>
      <c r="L215" s="39"/>
      <c r="M215" s="218"/>
      <c r="N215" s="219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143</v>
      </c>
      <c r="AU215" s="17" t="s">
        <v>87</v>
      </c>
    </row>
    <row r="216" spans="1:65" s="15" customFormat="1" ht="11.25">
      <c r="B216" s="252"/>
      <c r="C216" s="253"/>
      <c r="D216" s="216" t="s">
        <v>145</v>
      </c>
      <c r="E216" s="254" t="s">
        <v>1</v>
      </c>
      <c r="F216" s="255" t="s">
        <v>1051</v>
      </c>
      <c r="G216" s="253"/>
      <c r="H216" s="254" t="s">
        <v>1</v>
      </c>
      <c r="I216" s="256"/>
      <c r="J216" s="253"/>
      <c r="K216" s="253"/>
      <c r="L216" s="257"/>
      <c r="M216" s="258"/>
      <c r="N216" s="259"/>
      <c r="O216" s="259"/>
      <c r="P216" s="259"/>
      <c r="Q216" s="259"/>
      <c r="R216" s="259"/>
      <c r="S216" s="259"/>
      <c r="T216" s="260"/>
      <c r="AT216" s="261" t="s">
        <v>145</v>
      </c>
      <c r="AU216" s="261" t="s">
        <v>87</v>
      </c>
      <c r="AV216" s="15" t="s">
        <v>85</v>
      </c>
      <c r="AW216" s="15" t="s">
        <v>34</v>
      </c>
      <c r="AX216" s="15" t="s">
        <v>77</v>
      </c>
      <c r="AY216" s="261" t="s">
        <v>133</v>
      </c>
    </row>
    <row r="217" spans="1:65" s="13" customFormat="1" ht="11.25">
      <c r="B217" s="220"/>
      <c r="C217" s="221"/>
      <c r="D217" s="216" t="s">
        <v>145</v>
      </c>
      <c r="E217" s="222" t="s">
        <v>1</v>
      </c>
      <c r="F217" s="223" t="s">
        <v>85</v>
      </c>
      <c r="G217" s="221"/>
      <c r="H217" s="224">
        <v>1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145</v>
      </c>
      <c r="AU217" s="230" t="s">
        <v>87</v>
      </c>
      <c r="AV217" s="13" t="s">
        <v>87</v>
      </c>
      <c r="AW217" s="13" t="s">
        <v>34</v>
      </c>
      <c r="AX217" s="13" t="s">
        <v>85</v>
      </c>
      <c r="AY217" s="230" t="s">
        <v>133</v>
      </c>
    </row>
    <row r="218" spans="1:65" s="2" customFormat="1" ht="16.5" customHeight="1">
      <c r="A218" s="34"/>
      <c r="B218" s="35"/>
      <c r="C218" s="203" t="s">
        <v>321</v>
      </c>
      <c r="D218" s="203" t="s">
        <v>136</v>
      </c>
      <c r="E218" s="204" t="s">
        <v>1056</v>
      </c>
      <c r="F218" s="205" t="s">
        <v>1057</v>
      </c>
      <c r="G218" s="206" t="s">
        <v>962</v>
      </c>
      <c r="H218" s="207">
        <v>3</v>
      </c>
      <c r="I218" s="208"/>
      <c r="J218" s="209">
        <f>ROUND(I218*H218,2)</f>
        <v>0</v>
      </c>
      <c r="K218" s="205" t="s">
        <v>140</v>
      </c>
      <c r="L218" s="39"/>
      <c r="M218" s="210" t="s">
        <v>1</v>
      </c>
      <c r="N218" s="211" t="s">
        <v>42</v>
      </c>
      <c r="O218" s="71"/>
      <c r="P218" s="212">
        <f>O218*H218</f>
        <v>0</v>
      </c>
      <c r="Q218" s="212">
        <v>0</v>
      </c>
      <c r="R218" s="212">
        <f>Q218*H218</f>
        <v>0</v>
      </c>
      <c r="S218" s="212">
        <v>1.9460000000000002E-2</v>
      </c>
      <c r="T218" s="213">
        <f>S218*H218</f>
        <v>5.8380000000000001E-2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4" t="s">
        <v>236</v>
      </c>
      <c r="AT218" s="214" t="s">
        <v>136</v>
      </c>
      <c r="AU218" s="214" t="s">
        <v>87</v>
      </c>
      <c r="AY218" s="17" t="s">
        <v>133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7" t="s">
        <v>85</v>
      </c>
      <c r="BK218" s="215">
        <f>ROUND(I218*H218,2)</f>
        <v>0</v>
      </c>
      <c r="BL218" s="17" t="s">
        <v>236</v>
      </c>
      <c r="BM218" s="214" t="s">
        <v>1058</v>
      </c>
    </row>
    <row r="219" spans="1:65" s="2" customFormat="1" ht="11.25">
      <c r="A219" s="34"/>
      <c r="B219" s="35"/>
      <c r="C219" s="36"/>
      <c r="D219" s="216" t="s">
        <v>143</v>
      </c>
      <c r="E219" s="36"/>
      <c r="F219" s="217" t="s">
        <v>1059</v>
      </c>
      <c r="G219" s="36"/>
      <c r="H219" s="36"/>
      <c r="I219" s="115"/>
      <c r="J219" s="36"/>
      <c r="K219" s="36"/>
      <c r="L219" s="39"/>
      <c r="M219" s="218"/>
      <c r="N219" s="219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143</v>
      </c>
      <c r="AU219" s="17" t="s">
        <v>87</v>
      </c>
    </row>
    <row r="220" spans="1:65" s="15" customFormat="1" ht="11.25">
      <c r="B220" s="252"/>
      <c r="C220" s="253"/>
      <c r="D220" s="216" t="s">
        <v>145</v>
      </c>
      <c r="E220" s="254" t="s">
        <v>1</v>
      </c>
      <c r="F220" s="255" t="s">
        <v>1060</v>
      </c>
      <c r="G220" s="253"/>
      <c r="H220" s="254" t="s">
        <v>1</v>
      </c>
      <c r="I220" s="256"/>
      <c r="J220" s="253"/>
      <c r="K220" s="253"/>
      <c r="L220" s="257"/>
      <c r="M220" s="258"/>
      <c r="N220" s="259"/>
      <c r="O220" s="259"/>
      <c r="P220" s="259"/>
      <c r="Q220" s="259"/>
      <c r="R220" s="259"/>
      <c r="S220" s="259"/>
      <c r="T220" s="260"/>
      <c r="AT220" s="261" t="s">
        <v>145</v>
      </c>
      <c r="AU220" s="261" t="s">
        <v>87</v>
      </c>
      <c r="AV220" s="15" t="s">
        <v>85</v>
      </c>
      <c r="AW220" s="15" t="s">
        <v>34</v>
      </c>
      <c r="AX220" s="15" t="s">
        <v>77</v>
      </c>
      <c r="AY220" s="261" t="s">
        <v>133</v>
      </c>
    </row>
    <row r="221" spans="1:65" s="13" customFormat="1" ht="11.25">
      <c r="B221" s="220"/>
      <c r="C221" s="221"/>
      <c r="D221" s="216" t="s">
        <v>145</v>
      </c>
      <c r="E221" s="222" t="s">
        <v>1</v>
      </c>
      <c r="F221" s="223" t="s">
        <v>1061</v>
      </c>
      <c r="G221" s="221"/>
      <c r="H221" s="224">
        <v>3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145</v>
      </c>
      <c r="AU221" s="230" t="s">
        <v>87</v>
      </c>
      <c r="AV221" s="13" t="s">
        <v>87</v>
      </c>
      <c r="AW221" s="13" t="s">
        <v>34</v>
      </c>
      <c r="AX221" s="13" t="s">
        <v>85</v>
      </c>
      <c r="AY221" s="230" t="s">
        <v>133</v>
      </c>
    </row>
    <row r="222" spans="1:65" s="2" customFormat="1" ht="21.75" customHeight="1">
      <c r="A222" s="34"/>
      <c r="B222" s="35"/>
      <c r="C222" s="203" t="s">
        <v>326</v>
      </c>
      <c r="D222" s="203" t="s">
        <v>136</v>
      </c>
      <c r="E222" s="204" t="s">
        <v>1062</v>
      </c>
      <c r="F222" s="205" t="s">
        <v>1063</v>
      </c>
      <c r="G222" s="206" t="s">
        <v>962</v>
      </c>
      <c r="H222" s="207">
        <v>2</v>
      </c>
      <c r="I222" s="208"/>
      <c r="J222" s="209">
        <f>ROUND(I222*H222,2)</f>
        <v>0</v>
      </c>
      <c r="K222" s="205" t="s">
        <v>140</v>
      </c>
      <c r="L222" s="39"/>
      <c r="M222" s="210" t="s">
        <v>1</v>
      </c>
      <c r="N222" s="211" t="s">
        <v>42</v>
      </c>
      <c r="O222" s="71"/>
      <c r="P222" s="212">
        <f>O222*H222</f>
        <v>0</v>
      </c>
      <c r="Q222" s="212">
        <v>1.4970000000000001E-2</v>
      </c>
      <c r="R222" s="212">
        <f>Q222*H222</f>
        <v>2.9940000000000001E-2</v>
      </c>
      <c r="S222" s="212">
        <v>0</v>
      </c>
      <c r="T222" s="21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4" t="s">
        <v>236</v>
      </c>
      <c r="AT222" s="214" t="s">
        <v>136</v>
      </c>
      <c r="AU222" s="214" t="s">
        <v>87</v>
      </c>
      <c r="AY222" s="17" t="s">
        <v>133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7" t="s">
        <v>85</v>
      </c>
      <c r="BK222" s="215">
        <f>ROUND(I222*H222,2)</f>
        <v>0</v>
      </c>
      <c r="BL222" s="17" t="s">
        <v>236</v>
      </c>
      <c r="BM222" s="214" t="s">
        <v>1064</v>
      </c>
    </row>
    <row r="223" spans="1:65" s="2" customFormat="1" ht="19.5">
      <c r="A223" s="34"/>
      <c r="B223" s="35"/>
      <c r="C223" s="36"/>
      <c r="D223" s="216" t="s">
        <v>143</v>
      </c>
      <c r="E223" s="36"/>
      <c r="F223" s="217" t="s">
        <v>1065</v>
      </c>
      <c r="G223" s="36"/>
      <c r="H223" s="36"/>
      <c r="I223" s="115"/>
      <c r="J223" s="36"/>
      <c r="K223" s="36"/>
      <c r="L223" s="39"/>
      <c r="M223" s="218"/>
      <c r="N223" s="219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143</v>
      </c>
      <c r="AU223" s="17" t="s">
        <v>87</v>
      </c>
    </row>
    <row r="224" spans="1:65" s="15" customFormat="1" ht="11.25">
      <c r="B224" s="252"/>
      <c r="C224" s="253"/>
      <c r="D224" s="216" t="s">
        <v>145</v>
      </c>
      <c r="E224" s="254" t="s">
        <v>1</v>
      </c>
      <c r="F224" s="255" t="s">
        <v>1066</v>
      </c>
      <c r="G224" s="253"/>
      <c r="H224" s="254" t="s">
        <v>1</v>
      </c>
      <c r="I224" s="256"/>
      <c r="J224" s="253"/>
      <c r="K224" s="253"/>
      <c r="L224" s="257"/>
      <c r="M224" s="258"/>
      <c r="N224" s="259"/>
      <c r="O224" s="259"/>
      <c r="P224" s="259"/>
      <c r="Q224" s="259"/>
      <c r="R224" s="259"/>
      <c r="S224" s="259"/>
      <c r="T224" s="260"/>
      <c r="AT224" s="261" t="s">
        <v>145</v>
      </c>
      <c r="AU224" s="261" t="s">
        <v>87</v>
      </c>
      <c r="AV224" s="15" t="s">
        <v>85</v>
      </c>
      <c r="AW224" s="15" t="s">
        <v>34</v>
      </c>
      <c r="AX224" s="15" t="s">
        <v>77</v>
      </c>
      <c r="AY224" s="261" t="s">
        <v>133</v>
      </c>
    </row>
    <row r="225" spans="1:65" s="13" customFormat="1" ht="11.25">
      <c r="B225" s="220"/>
      <c r="C225" s="221"/>
      <c r="D225" s="216" t="s">
        <v>145</v>
      </c>
      <c r="E225" s="222" t="s">
        <v>1</v>
      </c>
      <c r="F225" s="223" t="s">
        <v>1021</v>
      </c>
      <c r="G225" s="221"/>
      <c r="H225" s="224">
        <v>2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145</v>
      </c>
      <c r="AU225" s="230" t="s">
        <v>87</v>
      </c>
      <c r="AV225" s="13" t="s">
        <v>87</v>
      </c>
      <c r="AW225" s="13" t="s">
        <v>34</v>
      </c>
      <c r="AX225" s="13" t="s">
        <v>85</v>
      </c>
      <c r="AY225" s="230" t="s">
        <v>133</v>
      </c>
    </row>
    <row r="226" spans="1:65" s="2" customFormat="1" ht="16.5" customHeight="1">
      <c r="A226" s="34"/>
      <c r="B226" s="35"/>
      <c r="C226" s="203" t="s">
        <v>333</v>
      </c>
      <c r="D226" s="203" t="s">
        <v>136</v>
      </c>
      <c r="E226" s="204" t="s">
        <v>1067</v>
      </c>
      <c r="F226" s="205" t="s">
        <v>1068</v>
      </c>
      <c r="G226" s="206" t="s">
        <v>962</v>
      </c>
      <c r="H226" s="207">
        <v>1</v>
      </c>
      <c r="I226" s="208"/>
      <c r="J226" s="209">
        <f>ROUND(I226*H226,2)</f>
        <v>0</v>
      </c>
      <c r="K226" s="205" t="s">
        <v>140</v>
      </c>
      <c r="L226" s="39"/>
      <c r="M226" s="210" t="s">
        <v>1</v>
      </c>
      <c r="N226" s="211" t="s">
        <v>42</v>
      </c>
      <c r="O226" s="71"/>
      <c r="P226" s="212">
        <f>O226*H226</f>
        <v>0</v>
      </c>
      <c r="Q226" s="212">
        <v>0</v>
      </c>
      <c r="R226" s="212">
        <f>Q226*H226</f>
        <v>0</v>
      </c>
      <c r="S226" s="212">
        <v>8.7999999999999995E-2</v>
      </c>
      <c r="T226" s="213">
        <f>S226*H226</f>
        <v>8.7999999999999995E-2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4" t="s">
        <v>236</v>
      </c>
      <c r="AT226" s="214" t="s">
        <v>136</v>
      </c>
      <c r="AU226" s="214" t="s">
        <v>87</v>
      </c>
      <c r="AY226" s="17" t="s">
        <v>133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7" t="s">
        <v>85</v>
      </c>
      <c r="BK226" s="215">
        <f>ROUND(I226*H226,2)</f>
        <v>0</v>
      </c>
      <c r="BL226" s="17" t="s">
        <v>236</v>
      </c>
      <c r="BM226" s="214" t="s">
        <v>1069</v>
      </c>
    </row>
    <row r="227" spans="1:65" s="2" customFormat="1" ht="19.5">
      <c r="A227" s="34"/>
      <c r="B227" s="35"/>
      <c r="C227" s="36"/>
      <c r="D227" s="216" t="s">
        <v>143</v>
      </c>
      <c r="E227" s="36"/>
      <c r="F227" s="217" t="s">
        <v>1070</v>
      </c>
      <c r="G227" s="36"/>
      <c r="H227" s="36"/>
      <c r="I227" s="115"/>
      <c r="J227" s="36"/>
      <c r="K227" s="36"/>
      <c r="L227" s="39"/>
      <c r="M227" s="218"/>
      <c r="N227" s="219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143</v>
      </c>
      <c r="AU227" s="17" t="s">
        <v>87</v>
      </c>
    </row>
    <row r="228" spans="1:65" s="15" customFormat="1" ht="11.25">
      <c r="B228" s="252"/>
      <c r="C228" s="253"/>
      <c r="D228" s="216" t="s">
        <v>145</v>
      </c>
      <c r="E228" s="254" t="s">
        <v>1</v>
      </c>
      <c r="F228" s="255" t="s">
        <v>1071</v>
      </c>
      <c r="G228" s="253"/>
      <c r="H228" s="254" t="s">
        <v>1</v>
      </c>
      <c r="I228" s="256"/>
      <c r="J228" s="253"/>
      <c r="K228" s="253"/>
      <c r="L228" s="257"/>
      <c r="M228" s="258"/>
      <c r="N228" s="259"/>
      <c r="O228" s="259"/>
      <c r="P228" s="259"/>
      <c r="Q228" s="259"/>
      <c r="R228" s="259"/>
      <c r="S228" s="259"/>
      <c r="T228" s="260"/>
      <c r="AT228" s="261" t="s">
        <v>145</v>
      </c>
      <c r="AU228" s="261" t="s">
        <v>87</v>
      </c>
      <c r="AV228" s="15" t="s">
        <v>85</v>
      </c>
      <c r="AW228" s="15" t="s">
        <v>34</v>
      </c>
      <c r="AX228" s="15" t="s">
        <v>77</v>
      </c>
      <c r="AY228" s="261" t="s">
        <v>133</v>
      </c>
    </row>
    <row r="229" spans="1:65" s="13" customFormat="1" ht="11.25">
      <c r="B229" s="220"/>
      <c r="C229" s="221"/>
      <c r="D229" s="216" t="s">
        <v>145</v>
      </c>
      <c r="E229" s="222" t="s">
        <v>1</v>
      </c>
      <c r="F229" s="223" t="s">
        <v>85</v>
      </c>
      <c r="G229" s="221"/>
      <c r="H229" s="224">
        <v>1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145</v>
      </c>
      <c r="AU229" s="230" t="s">
        <v>87</v>
      </c>
      <c r="AV229" s="13" t="s">
        <v>87</v>
      </c>
      <c r="AW229" s="13" t="s">
        <v>34</v>
      </c>
      <c r="AX229" s="13" t="s">
        <v>85</v>
      </c>
      <c r="AY229" s="230" t="s">
        <v>133</v>
      </c>
    </row>
    <row r="230" spans="1:65" s="2" customFormat="1" ht="16.5" customHeight="1">
      <c r="A230" s="34"/>
      <c r="B230" s="35"/>
      <c r="C230" s="203" t="s">
        <v>339</v>
      </c>
      <c r="D230" s="203" t="s">
        <v>136</v>
      </c>
      <c r="E230" s="204" t="s">
        <v>1072</v>
      </c>
      <c r="F230" s="205" t="s">
        <v>1073</v>
      </c>
      <c r="G230" s="206" t="s">
        <v>962</v>
      </c>
      <c r="H230" s="207">
        <v>3</v>
      </c>
      <c r="I230" s="208"/>
      <c r="J230" s="209">
        <f>ROUND(I230*H230,2)</f>
        <v>0</v>
      </c>
      <c r="K230" s="205" t="s">
        <v>140</v>
      </c>
      <c r="L230" s="39"/>
      <c r="M230" s="210" t="s">
        <v>1</v>
      </c>
      <c r="N230" s="211" t="s">
        <v>42</v>
      </c>
      <c r="O230" s="71"/>
      <c r="P230" s="212">
        <f>O230*H230</f>
        <v>0</v>
      </c>
      <c r="Q230" s="212">
        <v>0</v>
      </c>
      <c r="R230" s="212">
        <f>Q230*H230</f>
        <v>0</v>
      </c>
      <c r="S230" s="212">
        <v>1.56E-3</v>
      </c>
      <c r="T230" s="213">
        <f>S230*H230</f>
        <v>4.6800000000000001E-3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4" t="s">
        <v>236</v>
      </c>
      <c r="AT230" s="214" t="s">
        <v>136</v>
      </c>
      <c r="AU230" s="214" t="s">
        <v>87</v>
      </c>
      <c r="AY230" s="17" t="s">
        <v>133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7" t="s">
        <v>85</v>
      </c>
      <c r="BK230" s="215">
        <f>ROUND(I230*H230,2)</f>
        <v>0</v>
      </c>
      <c r="BL230" s="17" t="s">
        <v>236</v>
      </c>
      <c r="BM230" s="214" t="s">
        <v>1074</v>
      </c>
    </row>
    <row r="231" spans="1:65" s="2" customFormat="1" ht="11.25">
      <c r="A231" s="34"/>
      <c r="B231" s="35"/>
      <c r="C231" s="36"/>
      <c r="D231" s="216" t="s">
        <v>143</v>
      </c>
      <c r="E231" s="36"/>
      <c r="F231" s="217" t="s">
        <v>1075</v>
      </c>
      <c r="G231" s="36"/>
      <c r="H231" s="36"/>
      <c r="I231" s="115"/>
      <c r="J231" s="36"/>
      <c r="K231" s="36"/>
      <c r="L231" s="39"/>
      <c r="M231" s="218"/>
      <c r="N231" s="219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143</v>
      </c>
      <c r="AU231" s="17" t="s">
        <v>87</v>
      </c>
    </row>
    <row r="232" spans="1:65" s="15" customFormat="1" ht="11.25">
      <c r="B232" s="252"/>
      <c r="C232" s="253"/>
      <c r="D232" s="216" t="s">
        <v>145</v>
      </c>
      <c r="E232" s="254" t="s">
        <v>1</v>
      </c>
      <c r="F232" s="255" t="s">
        <v>1060</v>
      </c>
      <c r="G232" s="253"/>
      <c r="H232" s="254" t="s">
        <v>1</v>
      </c>
      <c r="I232" s="256"/>
      <c r="J232" s="253"/>
      <c r="K232" s="253"/>
      <c r="L232" s="257"/>
      <c r="M232" s="258"/>
      <c r="N232" s="259"/>
      <c r="O232" s="259"/>
      <c r="P232" s="259"/>
      <c r="Q232" s="259"/>
      <c r="R232" s="259"/>
      <c r="S232" s="259"/>
      <c r="T232" s="260"/>
      <c r="AT232" s="261" t="s">
        <v>145</v>
      </c>
      <c r="AU232" s="261" t="s">
        <v>87</v>
      </c>
      <c r="AV232" s="15" t="s">
        <v>85</v>
      </c>
      <c r="AW232" s="15" t="s">
        <v>34</v>
      </c>
      <c r="AX232" s="15" t="s">
        <v>77</v>
      </c>
      <c r="AY232" s="261" t="s">
        <v>133</v>
      </c>
    </row>
    <row r="233" spans="1:65" s="13" customFormat="1" ht="11.25">
      <c r="B233" s="220"/>
      <c r="C233" s="221"/>
      <c r="D233" s="216" t="s">
        <v>145</v>
      </c>
      <c r="E233" s="222" t="s">
        <v>1</v>
      </c>
      <c r="F233" s="223" t="s">
        <v>1061</v>
      </c>
      <c r="G233" s="221"/>
      <c r="H233" s="224">
        <v>3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145</v>
      </c>
      <c r="AU233" s="230" t="s">
        <v>87</v>
      </c>
      <c r="AV233" s="13" t="s">
        <v>87</v>
      </c>
      <c r="AW233" s="13" t="s">
        <v>34</v>
      </c>
      <c r="AX233" s="13" t="s">
        <v>85</v>
      </c>
      <c r="AY233" s="230" t="s">
        <v>133</v>
      </c>
    </row>
    <row r="234" spans="1:65" s="2" customFormat="1" ht="21.75" customHeight="1">
      <c r="A234" s="34"/>
      <c r="B234" s="35"/>
      <c r="C234" s="203" t="s">
        <v>346</v>
      </c>
      <c r="D234" s="203" t="s">
        <v>136</v>
      </c>
      <c r="E234" s="204" t="s">
        <v>1076</v>
      </c>
      <c r="F234" s="205" t="s">
        <v>1077</v>
      </c>
      <c r="G234" s="206" t="s">
        <v>139</v>
      </c>
      <c r="H234" s="207">
        <v>2</v>
      </c>
      <c r="I234" s="208"/>
      <c r="J234" s="209">
        <f>ROUND(I234*H234,2)</f>
        <v>0</v>
      </c>
      <c r="K234" s="205" t="s">
        <v>140</v>
      </c>
      <c r="L234" s="39"/>
      <c r="M234" s="210" t="s">
        <v>1</v>
      </c>
      <c r="N234" s="211" t="s">
        <v>42</v>
      </c>
      <c r="O234" s="71"/>
      <c r="P234" s="212">
        <f>O234*H234</f>
        <v>0</v>
      </c>
      <c r="Q234" s="212">
        <v>1.6000000000000001E-4</v>
      </c>
      <c r="R234" s="212">
        <f>Q234*H234</f>
        <v>3.2000000000000003E-4</v>
      </c>
      <c r="S234" s="212">
        <v>0</v>
      </c>
      <c r="T234" s="21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4" t="s">
        <v>236</v>
      </c>
      <c r="AT234" s="214" t="s">
        <v>136</v>
      </c>
      <c r="AU234" s="214" t="s">
        <v>87</v>
      </c>
      <c r="AY234" s="17" t="s">
        <v>133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7" t="s">
        <v>85</v>
      </c>
      <c r="BK234" s="215">
        <f>ROUND(I234*H234,2)</f>
        <v>0</v>
      </c>
      <c r="BL234" s="17" t="s">
        <v>236</v>
      </c>
      <c r="BM234" s="214" t="s">
        <v>1078</v>
      </c>
    </row>
    <row r="235" spans="1:65" s="2" customFormat="1" ht="19.5">
      <c r="A235" s="34"/>
      <c r="B235" s="35"/>
      <c r="C235" s="36"/>
      <c r="D235" s="216" t="s">
        <v>143</v>
      </c>
      <c r="E235" s="36"/>
      <c r="F235" s="217" t="s">
        <v>1079</v>
      </c>
      <c r="G235" s="36"/>
      <c r="H235" s="36"/>
      <c r="I235" s="115"/>
      <c r="J235" s="36"/>
      <c r="K235" s="36"/>
      <c r="L235" s="39"/>
      <c r="M235" s="218"/>
      <c r="N235" s="219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143</v>
      </c>
      <c r="AU235" s="17" t="s">
        <v>87</v>
      </c>
    </row>
    <row r="236" spans="1:65" s="15" customFormat="1" ht="11.25">
      <c r="B236" s="252"/>
      <c r="C236" s="253"/>
      <c r="D236" s="216" t="s">
        <v>145</v>
      </c>
      <c r="E236" s="254" t="s">
        <v>1</v>
      </c>
      <c r="F236" s="255" t="s">
        <v>1066</v>
      </c>
      <c r="G236" s="253"/>
      <c r="H236" s="254" t="s">
        <v>1</v>
      </c>
      <c r="I236" s="256"/>
      <c r="J236" s="253"/>
      <c r="K236" s="253"/>
      <c r="L236" s="257"/>
      <c r="M236" s="258"/>
      <c r="N236" s="259"/>
      <c r="O236" s="259"/>
      <c r="P236" s="259"/>
      <c r="Q236" s="259"/>
      <c r="R236" s="259"/>
      <c r="S236" s="259"/>
      <c r="T236" s="260"/>
      <c r="AT236" s="261" t="s">
        <v>145</v>
      </c>
      <c r="AU236" s="261" t="s">
        <v>87</v>
      </c>
      <c r="AV236" s="15" t="s">
        <v>85</v>
      </c>
      <c r="AW236" s="15" t="s">
        <v>34</v>
      </c>
      <c r="AX236" s="15" t="s">
        <v>77</v>
      </c>
      <c r="AY236" s="261" t="s">
        <v>133</v>
      </c>
    </row>
    <row r="237" spans="1:65" s="13" customFormat="1" ht="11.25">
      <c r="B237" s="220"/>
      <c r="C237" s="221"/>
      <c r="D237" s="216" t="s">
        <v>145</v>
      </c>
      <c r="E237" s="222" t="s">
        <v>1</v>
      </c>
      <c r="F237" s="223" t="s">
        <v>1021</v>
      </c>
      <c r="G237" s="221"/>
      <c r="H237" s="224">
        <v>2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145</v>
      </c>
      <c r="AU237" s="230" t="s">
        <v>87</v>
      </c>
      <c r="AV237" s="13" t="s">
        <v>87</v>
      </c>
      <c r="AW237" s="13" t="s">
        <v>34</v>
      </c>
      <c r="AX237" s="13" t="s">
        <v>85</v>
      </c>
      <c r="AY237" s="230" t="s">
        <v>133</v>
      </c>
    </row>
    <row r="238" spans="1:65" s="2" customFormat="1" ht="16.5" customHeight="1">
      <c r="A238" s="34"/>
      <c r="B238" s="35"/>
      <c r="C238" s="231" t="s">
        <v>353</v>
      </c>
      <c r="D238" s="231" t="s">
        <v>147</v>
      </c>
      <c r="E238" s="232" t="s">
        <v>1080</v>
      </c>
      <c r="F238" s="233" t="s">
        <v>1081</v>
      </c>
      <c r="G238" s="234" t="s">
        <v>139</v>
      </c>
      <c r="H238" s="235">
        <v>2</v>
      </c>
      <c r="I238" s="236"/>
      <c r="J238" s="237">
        <f>ROUND(I238*H238,2)</f>
        <v>0</v>
      </c>
      <c r="K238" s="233" t="s">
        <v>140</v>
      </c>
      <c r="L238" s="238"/>
      <c r="M238" s="239" t="s">
        <v>1</v>
      </c>
      <c r="N238" s="240" t="s">
        <v>42</v>
      </c>
      <c r="O238" s="71"/>
      <c r="P238" s="212">
        <f>O238*H238</f>
        <v>0</v>
      </c>
      <c r="Q238" s="212">
        <v>2E-3</v>
      </c>
      <c r="R238" s="212">
        <f>Q238*H238</f>
        <v>4.0000000000000001E-3</v>
      </c>
      <c r="S238" s="212">
        <v>0</v>
      </c>
      <c r="T238" s="21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4" t="s">
        <v>339</v>
      </c>
      <c r="AT238" s="214" t="s">
        <v>147</v>
      </c>
      <c r="AU238" s="214" t="s">
        <v>87</v>
      </c>
      <c r="AY238" s="17" t="s">
        <v>133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7" t="s">
        <v>85</v>
      </c>
      <c r="BK238" s="215">
        <f>ROUND(I238*H238,2)</f>
        <v>0</v>
      </c>
      <c r="BL238" s="17" t="s">
        <v>236</v>
      </c>
      <c r="BM238" s="214" t="s">
        <v>1082</v>
      </c>
    </row>
    <row r="239" spans="1:65" s="2" customFormat="1" ht="11.25">
      <c r="A239" s="34"/>
      <c r="B239" s="35"/>
      <c r="C239" s="36"/>
      <c r="D239" s="216" t="s">
        <v>143</v>
      </c>
      <c r="E239" s="36"/>
      <c r="F239" s="217" t="s">
        <v>1081</v>
      </c>
      <c r="G239" s="36"/>
      <c r="H239" s="36"/>
      <c r="I239" s="115"/>
      <c r="J239" s="36"/>
      <c r="K239" s="36"/>
      <c r="L239" s="39"/>
      <c r="M239" s="218"/>
      <c r="N239" s="219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143</v>
      </c>
      <c r="AU239" s="17" t="s">
        <v>87</v>
      </c>
    </row>
    <row r="240" spans="1:65" s="2" customFormat="1" ht="16.5" customHeight="1">
      <c r="A240" s="34"/>
      <c r="B240" s="35"/>
      <c r="C240" s="203" t="s">
        <v>359</v>
      </c>
      <c r="D240" s="203" t="s">
        <v>136</v>
      </c>
      <c r="E240" s="204" t="s">
        <v>1083</v>
      </c>
      <c r="F240" s="205" t="s">
        <v>1084</v>
      </c>
      <c r="G240" s="206" t="s">
        <v>139</v>
      </c>
      <c r="H240" s="207">
        <v>1</v>
      </c>
      <c r="I240" s="208"/>
      <c r="J240" s="209">
        <f>ROUND(I240*H240,2)</f>
        <v>0</v>
      </c>
      <c r="K240" s="205" t="s">
        <v>140</v>
      </c>
      <c r="L240" s="39"/>
      <c r="M240" s="210" t="s">
        <v>1</v>
      </c>
      <c r="N240" s="211" t="s">
        <v>42</v>
      </c>
      <c r="O240" s="71"/>
      <c r="P240" s="212">
        <f>O240*H240</f>
        <v>0</v>
      </c>
      <c r="Q240" s="212">
        <v>0</v>
      </c>
      <c r="R240" s="212">
        <f>Q240*H240</f>
        <v>0</v>
      </c>
      <c r="S240" s="212">
        <v>2.2499999999999998E-3</v>
      </c>
      <c r="T240" s="213">
        <f>S240*H240</f>
        <v>2.2499999999999998E-3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4" t="s">
        <v>236</v>
      </c>
      <c r="AT240" s="214" t="s">
        <v>136</v>
      </c>
      <c r="AU240" s="214" t="s">
        <v>87</v>
      </c>
      <c r="AY240" s="17" t="s">
        <v>133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7" t="s">
        <v>85</v>
      </c>
      <c r="BK240" s="215">
        <f>ROUND(I240*H240,2)</f>
        <v>0</v>
      </c>
      <c r="BL240" s="17" t="s">
        <v>236</v>
      </c>
      <c r="BM240" s="214" t="s">
        <v>1085</v>
      </c>
    </row>
    <row r="241" spans="1:65" s="2" customFormat="1" ht="11.25">
      <c r="A241" s="34"/>
      <c r="B241" s="35"/>
      <c r="C241" s="36"/>
      <c r="D241" s="216" t="s">
        <v>143</v>
      </c>
      <c r="E241" s="36"/>
      <c r="F241" s="217" t="s">
        <v>1086</v>
      </c>
      <c r="G241" s="36"/>
      <c r="H241" s="36"/>
      <c r="I241" s="115"/>
      <c r="J241" s="36"/>
      <c r="K241" s="36"/>
      <c r="L241" s="39"/>
      <c r="M241" s="218"/>
      <c r="N241" s="219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143</v>
      </c>
      <c r="AU241" s="17" t="s">
        <v>87</v>
      </c>
    </row>
    <row r="242" spans="1:65" s="15" customFormat="1" ht="11.25">
      <c r="B242" s="252"/>
      <c r="C242" s="253"/>
      <c r="D242" s="216" t="s">
        <v>145</v>
      </c>
      <c r="E242" s="254" t="s">
        <v>1</v>
      </c>
      <c r="F242" s="255" t="s">
        <v>1071</v>
      </c>
      <c r="G242" s="253"/>
      <c r="H242" s="254" t="s">
        <v>1</v>
      </c>
      <c r="I242" s="256"/>
      <c r="J242" s="253"/>
      <c r="K242" s="253"/>
      <c r="L242" s="257"/>
      <c r="M242" s="258"/>
      <c r="N242" s="259"/>
      <c r="O242" s="259"/>
      <c r="P242" s="259"/>
      <c r="Q242" s="259"/>
      <c r="R242" s="259"/>
      <c r="S242" s="259"/>
      <c r="T242" s="260"/>
      <c r="AT242" s="261" t="s">
        <v>145</v>
      </c>
      <c r="AU242" s="261" t="s">
        <v>87</v>
      </c>
      <c r="AV242" s="15" t="s">
        <v>85</v>
      </c>
      <c r="AW242" s="15" t="s">
        <v>34</v>
      </c>
      <c r="AX242" s="15" t="s">
        <v>77</v>
      </c>
      <c r="AY242" s="261" t="s">
        <v>133</v>
      </c>
    </row>
    <row r="243" spans="1:65" s="13" customFormat="1" ht="11.25">
      <c r="B243" s="220"/>
      <c r="C243" s="221"/>
      <c r="D243" s="216" t="s">
        <v>145</v>
      </c>
      <c r="E243" s="222" t="s">
        <v>1</v>
      </c>
      <c r="F243" s="223" t="s">
        <v>85</v>
      </c>
      <c r="G243" s="221"/>
      <c r="H243" s="224">
        <v>1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145</v>
      </c>
      <c r="AU243" s="230" t="s">
        <v>87</v>
      </c>
      <c r="AV243" s="13" t="s">
        <v>87</v>
      </c>
      <c r="AW243" s="13" t="s">
        <v>34</v>
      </c>
      <c r="AX243" s="13" t="s">
        <v>85</v>
      </c>
      <c r="AY243" s="230" t="s">
        <v>133</v>
      </c>
    </row>
    <row r="244" spans="1:65" s="2" customFormat="1" ht="16.5" customHeight="1">
      <c r="A244" s="34"/>
      <c r="B244" s="35"/>
      <c r="C244" s="203" t="s">
        <v>366</v>
      </c>
      <c r="D244" s="203" t="s">
        <v>136</v>
      </c>
      <c r="E244" s="204" t="s">
        <v>1087</v>
      </c>
      <c r="F244" s="205" t="s">
        <v>1088</v>
      </c>
      <c r="G244" s="206" t="s">
        <v>139</v>
      </c>
      <c r="H244" s="207">
        <v>9</v>
      </c>
      <c r="I244" s="208"/>
      <c r="J244" s="209">
        <f>ROUND(I244*H244,2)</f>
        <v>0</v>
      </c>
      <c r="K244" s="205" t="s">
        <v>140</v>
      </c>
      <c r="L244" s="39"/>
      <c r="M244" s="210" t="s">
        <v>1</v>
      </c>
      <c r="N244" s="211" t="s">
        <v>42</v>
      </c>
      <c r="O244" s="71"/>
      <c r="P244" s="212">
        <f>O244*H244</f>
        <v>0</v>
      </c>
      <c r="Q244" s="212">
        <v>1.3999999999999999E-4</v>
      </c>
      <c r="R244" s="212">
        <f>Q244*H244</f>
        <v>1.2599999999999998E-3</v>
      </c>
      <c r="S244" s="212">
        <v>0</v>
      </c>
      <c r="T244" s="21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4" t="s">
        <v>236</v>
      </c>
      <c r="AT244" s="214" t="s">
        <v>136</v>
      </c>
      <c r="AU244" s="214" t="s">
        <v>87</v>
      </c>
      <c r="AY244" s="17" t="s">
        <v>133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7" t="s">
        <v>85</v>
      </c>
      <c r="BK244" s="215">
        <f>ROUND(I244*H244,2)</f>
        <v>0</v>
      </c>
      <c r="BL244" s="17" t="s">
        <v>236</v>
      </c>
      <c r="BM244" s="214" t="s">
        <v>1089</v>
      </c>
    </row>
    <row r="245" spans="1:65" s="2" customFormat="1" ht="19.5">
      <c r="A245" s="34"/>
      <c r="B245" s="35"/>
      <c r="C245" s="36"/>
      <c r="D245" s="216" t="s">
        <v>143</v>
      </c>
      <c r="E245" s="36"/>
      <c r="F245" s="217" t="s">
        <v>1090</v>
      </c>
      <c r="G245" s="36"/>
      <c r="H245" s="36"/>
      <c r="I245" s="115"/>
      <c r="J245" s="36"/>
      <c r="K245" s="36"/>
      <c r="L245" s="39"/>
      <c r="M245" s="218"/>
      <c r="N245" s="219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143</v>
      </c>
      <c r="AU245" s="17" t="s">
        <v>87</v>
      </c>
    </row>
    <row r="246" spans="1:65" s="15" customFormat="1" ht="11.25">
      <c r="B246" s="252"/>
      <c r="C246" s="253"/>
      <c r="D246" s="216" t="s">
        <v>145</v>
      </c>
      <c r="E246" s="254" t="s">
        <v>1</v>
      </c>
      <c r="F246" s="255" t="s">
        <v>1091</v>
      </c>
      <c r="G246" s="253"/>
      <c r="H246" s="254" t="s">
        <v>1</v>
      </c>
      <c r="I246" s="256"/>
      <c r="J246" s="253"/>
      <c r="K246" s="253"/>
      <c r="L246" s="257"/>
      <c r="M246" s="258"/>
      <c r="N246" s="259"/>
      <c r="O246" s="259"/>
      <c r="P246" s="259"/>
      <c r="Q246" s="259"/>
      <c r="R246" s="259"/>
      <c r="S246" s="259"/>
      <c r="T246" s="260"/>
      <c r="AT246" s="261" t="s">
        <v>145</v>
      </c>
      <c r="AU246" s="261" t="s">
        <v>87</v>
      </c>
      <c r="AV246" s="15" t="s">
        <v>85</v>
      </c>
      <c r="AW246" s="15" t="s">
        <v>34</v>
      </c>
      <c r="AX246" s="15" t="s">
        <v>77</v>
      </c>
      <c r="AY246" s="261" t="s">
        <v>133</v>
      </c>
    </row>
    <row r="247" spans="1:65" s="13" customFormat="1" ht="11.25">
      <c r="B247" s="220"/>
      <c r="C247" s="221"/>
      <c r="D247" s="216" t="s">
        <v>145</v>
      </c>
      <c r="E247" s="222" t="s">
        <v>1</v>
      </c>
      <c r="F247" s="223" t="s">
        <v>191</v>
      </c>
      <c r="G247" s="221"/>
      <c r="H247" s="224">
        <v>9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145</v>
      </c>
      <c r="AU247" s="230" t="s">
        <v>87</v>
      </c>
      <c r="AV247" s="13" t="s">
        <v>87</v>
      </c>
      <c r="AW247" s="13" t="s">
        <v>34</v>
      </c>
      <c r="AX247" s="13" t="s">
        <v>85</v>
      </c>
      <c r="AY247" s="230" t="s">
        <v>133</v>
      </c>
    </row>
    <row r="248" spans="1:65" s="2" customFormat="1" ht="21.75" customHeight="1">
      <c r="A248" s="34"/>
      <c r="B248" s="35"/>
      <c r="C248" s="231" t="s">
        <v>374</v>
      </c>
      <c r="D248" s="231" t="s">
        <v>147</v>
      </c>
      <c r="E248" s="232" t="s">
        <v>1092</v>
      </c>
      <c r="F248" s="233" t="s">
        <v>1093</v>
      </c>
      <c r="G248" s="234" t="s">
        <v>139</v>
      </c>
      <c r="H248" s="235">
        <v>9</v>
      </c>
      <c r="I248" s="236"/>
      <c r="J248" s="237">
        <f>ROUND(I248*H248,2)</f>
        <v>0</v>
      </c>
      <c r="K248" s="233" t="s">
        <v>1</v>
      </c>
      <c r="L248" s="238"/>
      <c r="M248" s="239" t="s">
        <v>1</v>
      </c>
      <c r="N248" s="240" t="s">
        <v>42</v>
      </c>
      <c r="O248" s="71"/>
      <c r="P248" s="212">
        <f>O248*H248</f>
        <v>0</v>
      </c>
      <c r="Q248" s="212">
        <v>9.0000000000000006E-5</v>
      </c>
      <c r="R248" s="212">
        <f>Q248*H248</f>
        <v>8.1000000000000006E-4</v>
      </c>
      <c r="S248" s="212">
        <v>0</v>
      </c>
      <c r="T248" s="21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4" t="s">
        <v>339</v>
      </c>
      <c r="AT248" s="214" t="s">
        <v>147</v>
      </c>
      <c r="AU248" s="214" t="s">
        <v>87</v>
      </c>
      <c r="AY248" s="17" t="s">
        <v>133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7" t="s">
        <v>85</v>
      </c>
      <c r="BK248" s="215">
        <f>ROUND(I248*H248,2)</f>
        <v>0</v>
      </c>
      <c r="BL248" s="17" t="s">
        <v>236</v>
      </c>
      <c r="BM248" s="214" t="s">
        <v>1094</v>
      </c>
    </row>
    <row r="249" spans="1:65" s="2" customFormat="1" ht="19.5">
      <c r="A249" s="34"/>
      <c r="B249" s="35"/>
      <c r="C249" s="36"/>
      <c r="D249" s="216" t="s">
        <v>143</v>
      </c>
      <c r="E249" s="36"/>
      <c r="F249" s="217" t="s">
        <v>1093</v>
      </c>
      <c r="G249" s="36"/>
      <c r="H249" s="36"/>
      <c r="I249" s="115"/>
      <c r="J249" s="36"/>
      <c r="K249" s="36"/>
      <c r="L249" s="39"/>
      <c r="M249" s="218"/>
      <c r="N249" s="219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143</v>
      </c>
      <c r="AU249" s="17" t="s">
        <v>87</v>
      </c>
    </row>
    <row r="250" spans="1:65" s="2" customFormat="1" ht="21.75" customHeight="1">
      <c r="A250" s="34"/>
      <c r="B250" s="35"/>
      <c r="C250" s="203" t="s">
        <v>384</v>
      </c>
      <c r="D250" s="203" t="s">
        <v>136</v>
      </c>
      <c r="E250" s="204" t="s">
        <v>1095</v>
      </c>
      <c r="F250" s="205" t="s">
        <v>1096</v>
      </c>
      <c r="G250" s="206" t="s">
        <v>239</v>
      </c>
      <c r="H250" s="207">
        <v>5.7000000000000002E-2</v>
      </c>
      <c r="I250" s="208"/>
      <c r="J250" s="209">
        <f>ROUND(I250*H250,2)</f>
        <v>0</v>
      </c>
      <c r="K250" s="205" t="s">
        <v>140</v>
      </c>
      <c r="L250" s="39"/>
      <c r="M250" s="210" t="s">
        <v>1</v>
      </c>
      <c r="N250" s="211" t="s">
        <v>42</v>
      </c>
      <c r="O250" s="71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236</v>
      </c>
      <c r="AT250" s="214" t="s">
        <v>136</v>
      </c>
      <c r="AU250" s="214" t="s">
        <v>87</v>
      </c>
      <c r="AY250" s="17" t="s">
        <v>133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7" t="s">
        <v>85</v>
      </c>
      <c r="BK250" s="215">
        <f>ROUND(I250*H250,2)</f>
        <v>0</v>
      </c>
      <c r="BL250" s="17" t="s">
        <v>236</v>
      </c>
      <c r="BM250" s="214" t="s">
        <v>1097</v>
      </c>
    </row>
    <row r="251" spans="1:65" s="2" customFormat="1" ht="29.25">
      <c r="A251" s="34"/>
      <c r="B251" s="35"/>
      <c r="C251" s="36"/>
      <c r="D251" s="216" t="s">
        <v>143</v>
      </c>
      <c r="E251" s="36"/>
      <c r="F251" s="217" t="s">
        <v>1098</v>
      </c>
      <c r="G251" s="36"/>
      <c r="H251" s="36"/>
      <c r="I251" s="115"/>
      <c r="J251" s="36"/>
      <c r="K251" s="36"/>
      <c r="L251" s="39"/>
      <c r="M251" s="218"/>
      <c r="N251" s="219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143</v>
      </c>
      <c r="AU251" s="17" t="s">
        <v>87</v>
      </c>
    </row>
    <row r="252" spans="1:65" s="12" customFormat="1" ht="22.9" customHeight="1">
      <c r="B252" s="187"/>
      <c r="C252" s="188"/>
      <c r="D252" s="189" t="s">
        <v>76</v>
      </c>
      <c r="E252" s="201" t="s">
        <v>1099</v>
      </c>
      <c r="F252" s="201" t="s">
        <v>1100</v>
      </c>
      <c r="G252" s="188"/>
      <c r="H252" s="188"/>
      <c r="I252" s="191"/>
      <c r="J252" s="202">
        <f>BK252</f>
        <v>0</v>
      </c>
      <c r="K252" s="188"/>
      <c r="L252" s="193"/>
      <c r="M252" s="194"/>
      <c r="N252" s="195"/>
      <c r="O252" s="195"/>
      <c r="P252" s="196">
        <f>SUM(P253:P260)</f>
        <v>0</v>
      </c>
      <c r="Q252" s="195"/>
      <c r="R252" s="196">
        <f>SUM(R253:R260)</f>
        <v>3.0000000000000001E-3</v>
      </c>
      <c r="S252" s="195"/>
      <c r="T252" s="197">
        <f>SUM(T253:T260)</f>
        <v>0.2838</v>
      </c>
      <c r="AR252" s="198" t="s">
        <v>87</v>
      </c>
      <c r="AT252" s="199" t="s">
        <v>76</v>
      </c>
      <c r="AU252" s="199" t="s">
        <v>85</v>
      </c>
      <c r="AY252" s="198" t="s">
        <v>133</v>
      </c>
      <c r="BK252" s="200">
        <f>SUM(BK253:BK260)</f>
        <v>0</v>
      </c>
    </row>
    <row r="253" spans="1:65" s="2" customFormat="1" ht="16.5" customHeight="1">
      <c r="A253" s="34"/>
      <c r="B253" s="35"/>
      <c r="C253" s="203" t="s">
        <v>389</v>
      </c>
      <c r="D253" s="203" t="s">
        <v>136</v>
      </c>
      <c r="E253" s="204" t="s">
        <v>1101</v>
      </c>
      <c r="F253" s="205" t="s">
        <v>1102</v>
      </c>
      <c r="G253" s="206" t="s">
        <v>267</v>
      </c>
      <c r="H253" s="207">
        <v>60</v>
      </c>
      <c r="I253" s="208"/>
      <c r="J253" s="209">
        <f>ROUND(I253*H253,2)</f>
        <v>0</v>
      </c>
      <c r="K253" s="205" t="s">
        <v>140</v>
      </c>
      <c r="L253" s="39"/>
      <c r="M253" s="210" t="s">
        <v>1</v>
      </c>
      <c r="N253" s="211" t="s">
        <v>42</v>
      </c>
      <c r="O253" s="71"/>
      <c r="P253" s="212">
        <f>O253*H253</f>
        <v>0</v>
      </c>
      <c r="Q253" s="212">
        <v>5.0000000000000002E-5</v>
      </c>
      <c r="R253" s="212">
        <f>Q253*H253</f>
        <v>3.0000000000000001E-3</v>
      </c>
      <c r="S253" s="212">
        <v>4.7299999999999998E-3</v>
      </c>
      <c r="T253" s="213">
        <f>S253*H253</f>
        <v>0.2838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4" t="s">
        <v>236</v>
      </c>
      <c r="AT253" s="214" t="s">
        <v>136</v>
      </c>
      <c r="AU253" s="214" t="s">
        <v>87</v>
      </c>
      <c r="AY253" s="17" t="s">
        <v>133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7" t="s">
        <v>85</v>
      </c>
      <c r="BK253" s="215">
        <f>ROUND(I253*H253,2)</f>
        <v>0</v>
      </c>
      <c r="BL253" s="17" t="s">
        <v>236</v>
      </c>
      <c r="BM253" s="214" t="s">
        <v>1103</v>
      </c>
    </row>
    <row r="254" spans="1:65" s="2" customFormat="1" ht="11.25">
      <c r="A254" s="34"/>
      <c r="B254" s="35"/>
      <c r="C254" s="36"/>
      <c r="D254" s="216" t="s">
        <v>143</v>
      </c>
      <c r="E254" s="36"/>
      <c r="F254" s="217" t="s">
        <v>1104</v>
      </c>
      <c r="G254" s="36"/>
      <c r="H254" s="36"/>
      <c r="I254" s="115"/>
      <c r="J254" s="36"/>
      <c r="K254" s="36"/>
      <c r="L254" s="39"/>
      <c r="M254" s="218"/>
      <c r="N254" s="219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143</v>
      </c>
      <c r="AU254" s="17" t="s">
        <v>87</v>
      </c>
    </row>
    <row r="255" spans="1:65" s="15" customFormat="1" ht="11.25">
      <c r="B255" s="252"/>
      <c r="C255" s="253"/>
      <c r="D255" s="216" t="s">
        <v>145</v>
      </c>
      <c r="E255" s="254" t="s">
        <v>1</v>
      </c>
      <c r="F255" s="255" t="s">
        <v>1105</v>
      </c>
      <c r="G255" s="253"/>
      <c r="H255" s="254" t="s">
        <v>1</v>
      </c>
      <c r="I255" s="256"/>
      <c r="J255" s="253"/>
      <c r="K255" s="253"/>
      <c r="L255" s="257"/>
      <c r="M255" s="258"/>
      <c r="N255" s="259"/>
      <c r="O255" s="259"/>
      <c r="P255" s="259"/>
      <c r="Q255" s="259"/>
      <c r="R255" s="259"/>
      <c r="S255" s="259"/>
      <c r="T255" s="260"/>
      <c r="AT255" s="261" t="s">
        <v>145</v>
      </c>
      <c r="AU255" s="261" t="s">
        <v>87</v>
      </c>
      <c r="AV255" s="15" t="s">
        <v>85</v>
      </c>
      <c r="AW255" s="15" t="s">
        <v>34</v>
      </c>
      <c r="AX255" s="15" t="s">
        <v>77</v>
      </c>
      <c r="AY255" s="261" t="s">
        <v>133</v>
      </c>
    </row>
    <row r="256" spans="1:65" s="13" customFormat="1" ht="11.25">
      <c r="B256" s="220"/>
      <c r="C256" s="221"/>
      <c r="D256" s="216" t="s">
        <v>145</v>
      </c>
      <c r="E256" s="222" t="s">
        <v>1</v>
      </c>
      <c r="F256" s="223" t="s">
        <v>530</v>
      </c>
      <c r="G256" s="221"/>
      <c r="H256" s="224">
        <v>60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145</v>
      </c>
      <c r="AU256" s="230" t="s">
        <v>87</v>
      </c>
      <c r="AV256" s="13" t="s">
        <v>87</v>
      </c>
      <c r="AW256" s="13" t="s">
        <v>34</v>
      </c>
      <c r="AX256" s="13" t="s">
        <v>85</v>
      </c>
      <c r="AY256" s="230" t="s">
        <v>133</v>
      </c>
    </row>
    <row r="257" spans="1:65" s="2" customFormat="1" ht="21.75" customHeight="1">
      <c r="A257" s="34"/>
      <c r="B257" s="35"/>
      <c r="C257" s="203" t="s">
        <v>398</v>
      </c>
      <c r="D257" s="203" t="s">
        <v>136</v>
      </c>
      <c r="E257" s="204" t="s">
        <v>1106</v>
      </c>
      <c r="F257" s="205" t="s">
        <v>1107</v>
      </c>
      <c r="G257" s="206" t="s">
        <v>239</v>
      </c>
      <c r="H257" s="207">
        <v>0.42099999999999999</v>
      </c>
      <c r="I257" s="208"/>
      <c r="J257" s="209">
        <f>ROUND(I257*H257,2)</f>
        <v>0</v>
      </c>
      <c r="K257" s="205" t="s">
        <v>140</v>
      </c>
      <c r="L257" s="39"/>
      <c r="M257" s="210" t="s">
        <v>1</v>
      </c>
      <c r="N257" s="211" t="s">
        <v>42</v>
      </c>
      <c r="O257" s="71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4" t="s">
        <v>236</v>
      </c>
      <c r="AT257" s="214" t="s">
        <v>136</v>
      </c>
      <c r="AU257" s="214" t="s">
        <v>87</v>
      </c>
      <c r="AY257" s="17" t="s">
        <v>133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7" t="s">
        <v>85</v>
      </c>
      <c r="BK257" s="215">
        <f>ROUND(I257*H257,2)</f>
        <v>0</v>
      </c>
      <c r="BL257" s="17" t="s">
        <v>236</v>
      </c>
      <c r="BM257" s="214" t="s">
        <v>1108</v>
      </c>
    </row>
    <row r="258" spans="1:65" s="2" customFormat="1" ht="19.5">
      <c r="A258" s="34"/>
      <c r="B258" s="35"/>
      <c r="C258" s="36"/>
      <c r="D258" s="216" t="s">
        <v>143</v>
      </c>
      <c r="E258" s="36"/>
      <c r="F258" s="217" t="s">
        <v>1109</v>
      </c>
      <c r="G258" s="36"/>
      <c r="H258" s="36"/>
      <c r="I258" s="115"/>
      <c r="J258" s="36"/>
      <c r="K258" s="36"/>
      <c r="L258" s="39"/>
      <c r="M258" s="218"/>
      <c r="N258" s="219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143</v>
      </c>
      <c r="AU258" s="17" t="s">
        <v>87</v>
      </c>
    </row>
    <row r="259" spans="1:65" s="2" customFormat="1" ht="21.75" customHeight="1">
      <c r="A259" s="34"/>
      <c r="B259" s="35"/>
      <c r="C259" s="203" t="s">
        <v>408</v>
      </c>
      <c r="D259" s="203" t="s">
        <v>136</v>
      </c>
      <c r="E259" s="204" t="s">
        <v>1110</v>
      </c>
      <c r="F259" s="205" t="s">
        <v>1111</v>
      </c>
      <c r="G259" s="206" t="s">
        <v>239</v>
      </c>
      <c r="H259" s="207">
        <v>3.0000000000000001E-3</v>
      </c>
      <c r="I259" s="208"/>
      <c r="J259" s="209">
        <f>ROUND(I259*H259,2)</f>
        <v>0</v>
      </c>
      <c r="K259" s="205" t="s">
        <v>140</v>
      </c>
      <c r="L259" s="39"/>
      <c r="M259" s="210" t="s">
        <v>1</v>
      </c>
      <c r="N259" s="211" t="s">
        <v>42</v>
      </c>
      <c r="O259" s="71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4" t="s">
        <v>236</v>
      </c>
      <c r="AT259" s="214" t="s">
        <v>136</v>
      </c>
      <c r="AU259" s="214" t="s">
        <v>87</v>
      </c>
      <c r="AY259" s="17" t="s">
        <v>133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7" t="s">
        <v>85</v>
      </c>
      <c r="BK259" s="215">
        <f>ROUND(I259*H259,2)</f>
        <v>0</v>
      </c>
      <c r="BL259" s="17" t="s">
        <v>236</v>
      </c>
      <c r="BM259" s="214" t="s">
        <v>1112</v>
      </c>
    </row>
    <row r="260" spans="1:65" s="2" customFormat="1" ht="29.25">
      <c r="A260" s="34"/>
      <c r="B260" s="35"/>
      <c r="C260" s="36"/>
      <c r="D260" s="216" t="s">
        <v>143</v>
      </c>
      <c r="E260" s="36"/>
      <c r="F260" s="217" t="s">
        <v>1113</v>
      </c>
      <c r="G260" s="36"/>
      <c r="H260" s="36"/>
      <c r="I260" s="115"/>
      <c r="J260" s="36"/>
      <c r="K260" s="36"/>
      <c r="L260" s="39"/>
      <c r="M260" s="218"/>
      <c r="N260" s="219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143</v>
      </c>
      <c r="AU260" s="17" t="s">
        <v>87</v>
      </c>
    </row>
    <row r="261" spans="1:65" s="12" customFormat="1" ht="22.9" customHeight="1">
      <c r="B261" s="187"/>
      <c r="C261" s="188"/>
      <c r="D261" s="189" t="s">
        <v>76</v>
      </c>
      <c r="E261" s="201" t="s">
        <v>1114</v>
      </c>
      <c r="F261" s="201" t="s">
        <v>1115</v>
      </c>
      <c r="G261" s="188"/>
      <c r="H261" s="188"/>
      <c r="I261" s="191"/>
      <c r="J261" s="202">
        <f>BK261</f>
        <v>0</v>
      </c>
      <c r="K261" s="188"/>
      <c r="L261" s="193"/>
      <c r="M261" s="194"/>
      <c r="N261" s="195"/>
      <c r="O261" s="195"/>
      <c r="P261" s="196">
        <f>SUM(P262:P275)</f>
        <v>0</v>
      </c>
      <c r="Q261" s="195"/>
      <c r="R261" s="196">
        <f>SUM(R262:R275)</f>
        <v>2.7799999999999998E-2</v>
      </c>
      <c r="S261" s="195"/>
      <c r="T261" s="197">
        <f>SUM(T262:T275)</f>
        <v>0.47600000000000003</v>
      </c>
      <c r="AR261" s="198" t="s">
        <v>87</v>
      </c>
      <c r="AT261" s="199" t="s">
        <v>76</v>
      </c>
      <c r="AU261" s="199" t="s">
        <v>85</v>
      </c>
      <c r="AY261" s="198" t="s">
        <v>133</v>
      </c>
      <c r="BK261" s="200">
        <f>SUM(BK262:BK275)</f>
        <v>0</v>
      </c>
    </row>
    <row r="262" spans="1:65" s="2" customFormat="1" ht="16.5" customHeight="1">
      <c r="A262" s="34"/>
      <c r="B262" s="35"/>
      <c r="C262" s="203" t="s">
        <v>414</v>
      </c>
      <c r="D262" s="203" t="s">
        <v>136</v>
      </c>
      <c r="E262" s="204" t="s">
        <v>1116</v>
      </c>
      <c r="F262" s="205" t="s">
        <v>1117</v>
      </c>
      <c r="G262" s="206" t="s">
        <v>154</v>
      </c>
      <c r="H262" s="207">
        <v>20</v>
      </c>
      <c r="I262" s="208"/>
      <c r="J262" s="209">
        <f>ROUND(I262*H262,2)</f>
        <v>0</v>
      </c>
      <c r="K262" s="205" t="s">
        <v>140</v>
      </c>
      <c r="L262" s="39"/>
      <c r="M262" s="210" t="s">
        <v>1</v>
      </c>
      <c r="N262" s="211" t="s">
        <v>42</v>
      </c>
      <c r="O262" s="71"/>
      <c r="P262" s="212">
        <f>O262*H262</f>
        <v>0</v>
      </c>
      <c r="Q262" s="212">
        <v>0</v>
      </c>
      <c r="R262" s="212">
        <f>Q262*H262</f>
        <v>0</v>
      </c>
      <c r="S262" s="212">
        <v>2.3800000000000002E-2</v>
      </c>
      <c r="T262" s="213">
        <f>S262*H262</f>
        <v>0.47600000000000003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4" t="s">
        <v>236</v>
      </c>
      <c r="AT262" s="214" t="s">
        <v>136</v>
      </c>
      <c r="AU262" s="214" t="s">
        <v>87</v>
      </c>
      <c r="AY262" s="17" t="s">
        <v>133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7" t="s">
        <v>85</v>
      </c>
      <c r="BK262" s="215">
        <f>ROUND(I262*H262,2)</f>
        <v>0</v>
      </c>
      <c r="BL262" s="17" t="s">
        <v>236</v>
      </c>
      <c r="BM262" s="214" t="s">
        <v>1118</v>
      </c>
    </row>
    <row r="263" spans="1:65" s="2" customFormat="1" ht="11.25">
      <c r="A263" s="34"/>
      <c r="B263" s="35"/>
      <c r="C263" s="36"/>
      <c r="D263" s="216" t="s">
        <v>143</v>
      </c>
      <c r="E263" s="36"/>
      <c r="F263" s="217" t="s">
        <v>1119</v>
      </c>
      <c r="G263" s="36"/>
      <c r="H263" s="36"/>
      <c r="I263" s="115"/>
      <c r="J263" s="36"/>
      <c r="K263" s="36"/>
      <c r="L263" s="39"/>
      <c r="M263" s="218"/>
      <c r="N263" s="219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143</v>
      </c>
      <c r="AU263" s="17" t="s">
        <v>87</v>
      </c>
    </row>
    <row r="264" spans="1:65" s="15" customFormat="1" ht="11.25">
      <c r="B264" s="252"/>
      <c r="C264" s="253"/>
      <c r="D264" s="216" t="s">
        <v>145</v>
      </c>
      <c r="E264" s="254" t="s">
        <v>1</v>
      </c>
      <c r="F264" s="255" t="s">
        <v>1120</v>
      </c>
      <c r="G264" s="253"/>
      <c r="H264" s="254" t="s">
        <v>1</v>
      </c>
      <c r="I264" s="256"/>
      <c r="J264" s="253"/>
      <c r="K264" s="253"/>
      <c r="L264" s="257"/>
      <c r="M264" s="258"/>
      <c r="N264" s="259"/>
      <c r="O264" s="259"/>
      <c r="P264" s="259"/>
      <c r="Q264" s="259"/>
      <c r="R264" s="259"/>
      <c r="S264" s="259"/>
      <c r="T264" s="260"/>
      <c r="AT264" s="261" t="s">
        <v>145</v>
      </c>
      <c r="AU264" s="261" t="s">
        <v>87</v>
      </c>
      <c r="AV264" s="15" t="s">
        <v>85</v>
      </c>
      <c r="AW264" s="15" t="s">
        <v>34</v>
      </c>
      <c r="AX264" s="15" t="s">
        <v>77</v>
      </c>
      <c r="AY264" s="261" t="s">
        <v>133</v>
      </c>
    </row>
    <row r="265" spans="1:65" s="13" customFormat="1" ht="11.25">
      <c r="B265" s="220"/>
      <c r="C265" s="221"/>
      <c r="D265" s="216" t="s">
        <v>145</v>
      </c>
      <c r="E265" s="222" t="s">
        <v>1</v>
      </c>
      <c r="F265" s="223" t="s">
        <v>264</v>
      </c>
      <c r="G265" s="221"/>
      <c r="H265" s="224">
        <v>20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145</v>
      </c>
      <c r="AU265" s="230" t="s">
        <v>87</v>
      </c>
      <c r="AV265" s="13" t="s">
        <v>87</v>
      </c>
      <c r="AW265" s="13" t="s">
        <v>34</v>
      </c>
      <c r="AX265" s="13" t="s">
        <v>85</v>
      </c>
      <c r="AY265" s="230" t="s">
        <v>133</v>
      </c>
    </row>
    <row r="266" spans="1:65" s="2" customFormat="1" ht="16.5" customHeight="1">
      <c r="A266" s="34"/>
      <c r="B266" s="35"/>
      <c r="C266" s="203" t="s">
        <v>420</v>
      </c>
      <c r="D266" s="203" t="s">
        <v>136</v>
      </c>
      <c r="E266" s="204" t="s">
        <v>1121</v>
      </c>
      <c r="F266" s="205" t="s">
        <v>1122</v>
      </c>
      <c r="G266" s="206" t="s">
        <v>154</v>
      </c>
      <c r="H266" s="207">
        <v>20</v>
      </c>
      <c r="I266" s="208"/>
      <c r="J266" s="209">
        <f>ROUND(I266*H266,2)</f>
        <v>0</v>
      </c>
      <c r="K266" s="205" t="s">
        <v>140</v>
      </c>
      <c r="L266" s="39"/>
      <c r="M266" s="210" t="s">
        <v>1</v>
      </c>
      <c r="N266" s="211" t="s">
        <v>42</v>
      </c>
      <c r="O266" s="71"/>
      <c r="P266" s="212">
        <f>O266*H266</f>
        <v>0</v>
      </c>
      <c r="Q266" s="212">
        <v>1.39E-3</v>
      </c>
      <c r="R266" s="212">
        <f>Q266*H266</f>
        <v>2.7799999999999998E-2</v>
      </c>
      <c r="S266" s="212">
        <v>0</v>
      </c>
      <c r="T266" s="21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4" t="s">
        <v>236</v>
      </c>
      <c r="AT266" s="214" t="s">
        <v>136</v>
      </c>
      <c r="AU266" s="214" t="s">
        <v>87</v>
      </c>
      <c r="AY266" s="17" t="s">
        <v>133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7" t="s">
        <v>85</v>
      </c>
      <c r="BK266" s="215">
        <f>ROUND(I266*H266,2)</f>
        <v>0</v>
      </c>
      <c r="BL266" s="17" t="s">
        <v>236</v>
      </c>
      <c r="BM266" s="214" t="s">
        <v>1123</v>
      </c>
    </row>
    <row r="267" spans="1:65" s="2" customFormat="1" ht="11.25">
      <c r="A267" s="34"/>
      <c r="B267" s="35"/>
      <c r="C267" s="36"/>
      <c r="D267" s="216" t="s">
        <v>143</v>
      </c>
      <c r="E267" s="36"/>
      <c r="F267" s="217" t="s">
        <v>1124</v>
      </c>
      <c r="G267" s="36"/>
      <c r="H267" s="36"/>
      <c r="I267" s="115"/>
      <c r="J267" s="36"/>
      <c r="K267" s="36"/>
      <c r="L267" s="39"/>
      <c r="M267" s="218"/>
      <c r="N267" s="219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143</v>
      </c>
      <c r="AU267" s="17" t="s">
        <v>87</v>
      </c>
    </row>
    <row r="268" spans="1:65" s="15" customFormat="1" ht="11.25">
      <c r="B268" s="252"/>
      <c r="C268" s="253"/>
      <c r="D268" s="216" t="s">
        <v>145</v>
      </c>
      <c r="E268" s="254" t="s">
        <v>1</v>
      </c>
      <c r="F268" s="255" t="s">
        <v>1125</v>
      </c>
      <c r="G268" s="253"/>
      <c r="H268" s="254" t="s">
        <v>1</v>
      </c>
      <c r="I268" s="256"/>
      <c r="J268" s="253"/>
      <c r="K268" s="253"/>
      <c r="L268" s="257"/>
      <c r="M268" s="258"/>
      <c r="N268" s="259"/>
      <c r="O268" s="259"/>
      <c r="P268" s="259"/>
      <c r="Q268" s="259"/>
      <c r="R268" s="259"/>
      <c r="S268" s="259"/>
      <c r="T268" s="260"/>
      <c r="AT268" s="261" t="s">
        <v>145</v>
      </c>
      <c r="AU268" s="261" t="s">
        <v>87</v>
      </c>
      <c r="AV268" s="15" t="s">
        <v>85</v>
      </c>
      <c r="AW268" s="15" t="s">
        <v>34</v>
      </c>
      <c r="AX268" s="15" t="s">
        <v>77</v>
      </c>
      <c r="AY268" s="261" t="s">
        <v>133</v>
      </c>
    </row>
    <row r="269" spans="1:65" s="13" customFormat="1" ht="11.25">
      <c r="B269" s="220"/>
      <c r="C269" s="221"/>
      <c r="D269" s="216" t="s">
        <v>145</v>
      </c>
      <c r="E269" s="222" t="s">
        <v>1</v>
      </c>
      <c r="F269" s="223" t="s">
        <v>264</v>
      </c>
      <c r="G269" s="221"/>
      <c r="H269" s="224">
        <v>20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145</v>
      </c>
      <c r="AU269" s="230" t="s">
        <v>87</v>
      </c>
      <c r="AV269" s="13" t="s">
        <v>87</v>
      </c>
      <c r="AW269" s="13" t="s">
        <v>34</v>
      </c>
      <c r="AX269" s="13" t="s">
        <v>85</v>
      </c>
      <c r="AY269" s="230" t="s">
        <v>133</v>
      </c>
    </row>
    <row r="270" spans="1:65" s="2" customFormat="1" ht="16.5" customHeight="1">
      <c r="A270" s="34"/>
      <c r="B270" s="35"/>
      <c r="C270" s="203" t="s">
        <v>436</v>
      </c>
      <c r="D270" s="203" t="s">
        <v>136</v>
      </c>
      <c r="E270" s="204" t="s">
        <v>1126</v>
      </c>
      <c r="F270" s="205" t="s">
        <v>1127</v>
      </c>
      <c r="G270" s="206" t="s">
        <v>154</v>
      </c>
      <c r="H270" s="207">
        <v>20</v>
      </c>
      <c r="I270" s="208"/>
      <c r="J270" s="209">
        <f>ROUND(I270*H270,2)</f>
        <v>0</v>
      </c>
      <c r="K270" s="205" t="s">
        <v>140</v>
      </c>
      <c r="L270" s="39"/>
      <c r="M270" s="210" t="s">
        <v>1</v>
      </c>
      <c r="N270" s="211" t="s">
        <v>42</v>
      </c>
      <c r="O270" s="71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4" t="s">
        <v>236</v>
      </c>
      <c r="AT270" s="214" t="s">
        <v>136</v>
      </c>
      <c r="AU270" s="214" t="s">
        <v>87</v>
      </c>
      <c r="AY270" s="17" t="s">
        <v>133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7" t="s">
        <v>85</v>
      </c>
      <c r="BK270" s="215">
        <f>ROUND(I270*H270,2)</f>
        <v>0</v>
      </c>
      <c r="BL270" s="17" t="s">
        <v>236</v>
      </c>
      <c r="BM270" s="214" t="s">
        <v>1128</v>
      </c>
    </row>
    <row r="271" spans="1:65" s="2" customFormat="1" ht="19.5">
      <c r="A271" s="34"/>
      <c r="B271" s="35"/>
      <c r="C271" s="36"/>
      <c r="D271" s="216" t="s">
        <v>143</v>
      </c>
      <c r="E271" s="36"/>
      <c r="F271" s="217" t="s">
        <v>1129</v>
      </c>
      <c r="G271" s="36"/>
      <c r="H271" s="36"/>
      <c r="I271" s="115"/>
      <c r="J271" s="36"/>
      <c r="K271" s="36"/>
      <c r="L271" s="39"/>
      <c r="M271" s="218"/>
      <c r="N271" s="219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143</v>
      </c>
      <c r="AU271" s="17" t="s">
        <v>87</v>
      </c>
    </row>
    <row r="272" spans="1:65" s="2" customFormat="1" ht="16.5" customHeight="1">
      <c r="A272" s="34"/>
      <c r="B272" s="35"/>
      <c r="C272" s="203" t="s">
        <v>442</v>
      </c>
      <c r="D272" s="203" t="s">
        <v>136</v>
      </c>
      <c r="E272" s="204" t="s">
        <v>1130</v>
      </c>
      <c r="F272" s="205" t="s">
        <v>1131</v>
      </c>
      <c r="G272" s="206" t="s">
        <v>154</v>
      </c>
      <c r="H272" s="207">
        <v>20</v>
      </c>
      <c r="I272" s="208"/>
      <c r="J272" s="209">
        <f>ROUND(I272*H272,2)</f>
        <v>0</v>
      </c>
      <c r="K272" s="205" t="s">
        <v>140</v>
      </c>
      <c r="L272" s="39"/>
      <c r="M272" s="210" t="s">
        <v>1</v>
      </c>
      <c r="N272" s="211" t="s">
        <v>42</v>
      </c>
      <c r="O272" s="71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4" t="s">
        <v>236</v>
      </c>
      <c r="AT272" s="214" t="s">
        <v>136</v>
      </c>
      <c r="AU272" s="214" t="s">
        <v>87</v>
      </c>
      <c r="AY272" s="17" t="s">
        <v>133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7" t="s">
        <v>85</v>
      </c>
      <c r="BK272" s="215">
        <f>ROUND(I272*H272,2)</f>
        <v>0</v>
      </c>
      <c r="BL272" s="17" t="s">
        <v>236</v>
      </c>
      <c r="BM272" s="214" t="s">
        <v>1132</v>
      </c>
    </row>
    <row r="273" spans="1:65" s="2" customFormat="1" ht="19.5">
      <c r="A273" s="34"/>
      <c r="B273" s="35"/>
      <c r="C273" s="36"/>
      <c r="D273" s="216" t="s">
        <v>143</v>
      </c>
      <c r="E273" s="36"/>
      <c r="F273" s="217" t="s">
        <v>1133</v>
      </c>
      <c r="G273" s="36"/>
      <c r="H273" s="36"/>
      <c r="I273" s="115"/>
      <c r="J273" s="36"/>
      <c r="K273" s="36"/>
      <c r="L273" s="39"/>
      <c r="M273" s="218"/>
      <c r="N273" s="219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143</v>
      </c>
      <c r="AU273" s="17" t="s">
        <v>87</v>
      </c>
    </row>
    <row r="274" spans="1:65" s="2" customFormat="1" ht="21.75" customHeight="1">
      <c r="A274" s="34"/>
      <c r="B274" s="35"/>
      <c r="C274" s="203" t="s">
        <v>449</v>
      </c>
      <c r="D274" s="203" t="s">
        <v>136</v>
      </c>
      <c r="E274" s="204" t="s">
        <v>1134</v>
      </c>
      <c r="F274" s="205" t="s">
        <v>1135</v>
      </c>
      <c r="G274" s="206" t="s">
        <v>239</v>
      </c>
      <c r="H274" s="207">
        <v>2.8000000000000001E-2</v>
      </c>
      <c r="I274" s="208"/>
      <c r="J274" s="209">
        <f>ROUND(I274*H274,2)</f>
        <v>0</v>
      </c>
      <c r="K274" s="205" t="s">
        <v>140</v>
      </c>
      <c r="L274" s="39"/>
      <c r="M274" s="210" t="s">
        <v>1</v>
      </c>
      <c r="N274" s="211" t="s">
        <v>42</v>
      </c>
      <c r="O274" s="71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236</v>
      </c>
      <c r="AT274" s="214" t="s">
        <v>136</v>
      </c>
      <c r="AU274" s="214" t="s">
        <v>87</v>
      </c>
      <c r="AY274" s="17" t="s">
        <v>133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85</v>
      </c>
      <c r="BK274" s="215">
        <f>ROUND(I274*H274,2)</f>
        <v>0</v>
      </c>
      <c r="BL274" s="17" t="s">
        <v>236</v>
      </c>
      <c r="BM274" s="214" t="s">
        <v>1136</v>
      </c>
    </row>
    <row r="275" spans="1:65" s="2" customFormat="1" ht="29.25">
      <c r="A275" s="34"/>
      <c r="B275" s="35"/>
      <c r="C275" s="36"/>
      <c r="D275" s="216" t="s">
        <v>143</v>
      </c>
      <c r="E275" s="36"/>
      <c r="F275" s="217" t="s">
        <v>1137</v>
      </c>
      <c r="G275" s="36"/>
      <c r="H275" s="36"/>
      <c r="I275" s="115"/>
      <c r="J275" s="36"/>
      <c r="K275" s="36"/>
      <c r="L275" s="39"/>
      <c r="M275" s="218"/>
      <c r="N275" s="219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143</v>
      </c>
      <c r="AU275" s="17" t="s">
        <v>87</v>
      </c>
    </row>
    <row r="276" spans="1:65" s="12" customFormat="1" ht="22.9" customHeight="1">
      <c r="B276" s="187"/>
      <c r="C276" s="188"/>
      <c r="D276" s="189" t="s">
        <v>76</v>
      </c>
      <c r="E276" s="201" t="s">
        <v>552</v>
      </c>
      <c r="F276" s="201" t="s">
        <v>553</v>
      </c>
      <c r="G276" s="188"/>
      <c r="H276" s="188"/>
      <c r="I276" s="191"/>
      <c r="J276" s="202">
        <f>BK276</f>
        <v>0</v>
      </c>
      <c r="K276" s="188"/>
      <c r="L276" s="193"/>
      <c r="M276" s="194"/>
      <c r="N276" s="195"/>
      <c r="O276" s="195"/>
      <c r="P276" s="196">
        <f>SUM(P277:P291)</f>
        <v>0</v>
      </c>
      <c r="Q276" s="195"/>
      <c r="R276" s="196">
        <f>SUM(R277:R291)</f>
        <v>0.23130000000000001</v>
      </c>
      <c r="S276" s="195"/>
      <c r="T276" s="197">
        <f>SUM(T277:T291)</f>
        <v>0</v>
      </c>
      <c r="AR276" s="198" t="s">
        <v>87</v>
      </c>
      <c r="AT276" s="199" t="s">
        <v>76</v>
      </c>
      <c r="AU276" s="199" t="s">
        <v>85</v>
      </c>
      <c r="AY276" s="198" t="s">
        <v>133</v>
      </c>
      <c r="BK276" s="200">
        <f>SUM(BK277:BK291)</f>
        <v>0</v>
      </c>
    </row>
    <row r="277" spans="1:65" s="2" customFormat="1" ht="21.75" customHeight="1">
      <c r="A277" s="34"/>
      <c r="B277" s="35"/>
      <c r="C277" s="203" t="s">
        <v>454</v>
      </c>
      <c r="D277" s="203" t="s">
        <v>136</v>
      </c>
      <c r="E277" s="204" t="s">
        <v>1138</v>
      </c>
      <c r="F277" s="205" t="s">
        <v>1139</v>
      </c>
      <c r="G277" s="206" t="s">
        <v>1140</v>
      </c>
      <c r="H277" s="207">
        <v>9</v>
      </c>
      <c r="I277" s="208"/>
      <c r="J277" s="209">
        <f>ROUND(I277*H277,2)</f>
        <v>0</v>
      </c>
      <c r="K277" s="205" t="s">
        <v>140</v>
      </c>
      <c r="L277" s="39"/>
      <c r="M277" s="210" t="s">
        <v>1</v>
      </c>
      <c r="N277" s="211" t="s">
        <v>42</v>
      </c>
      <c r="O277" s="71"/>
      <c r="P277" s="212">
        <f>O277*H277</f>
        <v>0</v>
      </c>
      <c r="Q277" s="212">
        <v>6.0000000000000002E-5</v>
      </c>
      <c r="R277" s="212">
        <f>Q277*H277</f>
        <v>5.4000000000000001E-4</v>
      </c>
      <c r="S277" s="212">
        <v>0</v>
      </c>
      <c r="T277" s="21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4" t="s">
        <v>236</v>
      </c>
      <c r="AT277" s="214" t="s">
        <v>136</v>
      </c>
      <c r="AU277" s="214" t="s">
        <v>87</v>
      </c>
      <c r="AY277" s="17" t="s">
        <v>133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7" t="s">
        <v>85</v>
      </c>
      <c r="BK277" s="215">
        <f>ROUND(I277*H277,2)</f>
        <v>0</v>
      </c>
      <c r="BL277" s="17" t="s">
        <v>236</v>
      </c>
      <c r="BM277" s="214" t="s">
        <v>1141</v>
      </c>
    </row>
    <row r="278" spans="1:65" s="2" customFormat="1" ht="19.5">
      <c r="A278" s="34"/>
      <c r="B278" s="35"/>
      <c r="C278" s="36"/>
      <c r="D278" s="216" t="s">
        <v>143</v>
      </c>
      <c r="E278" s="36"/>
      <c r="F278" s="217" t="s">
        <v>1142</v>
      </c>
      <c r="G278" s="36"/>
      <c r="H278" s="36"/>
      <c r="I278" s="115"/>
      <c r="J278" s="36"/>
      <c r="K278" s="36"/>
      <c r="L278" s="39"/>
      <c r="M278" s="218"/>
      <c r="N278" s="219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143</v>
      </c>
      <c r="AU278" s="17" t="s">
        <v>87</v>
      </c>
    </row>
    <row r="279" spans="1:65" s="15" customFormat="1" ht="11.25">
      <c r="B279" s="252"/>
      <c r="C279" s="253"/>
      <c r="D279" s="216" t="s">
        <v>145</v>
      </c>
      <c r="E279" s="254" t="s">
        <v>1</v>
      </c>
      <c r="F279" s="255" t="s">
        <v>1143</v>
      </c>
      <c r="G279" s="253"/>
      <c r="H279" s="254" t="s">
        <v>1</v>
      </c>
      <c r="I279" s="256"/>
      <c r="J279" s="253"/>
      <c r="K279" s="253"/>
      <c r="L279" s="257"/>
      <c r="M279" s="258"/>
      <c r="N279" s="259"/>
      <c r="O279" s="259"/>
      <c r="P279" s="259"/>
      <c r="Q279" s="259"/>
      <c r="R279" s="259"/>
      <c r="S279" s="259"/>
      <c r="T279" s="260"/>
      <c r="AT279" s="261" t="s">
        <v>145</v>
      </c>
      <c r="AU279" s="261" t="s">
        <v>87</v>
      </c>
      <c r="AV279" s="15" t="s">
        <v>85</v>
      </c>
      <c r="AW279" s="15" t="s">
        <v>34</v>
      </c>
      <c r="AX279" s="15" t="s">
        <v>77</v>
      </c>
      <c r="AY279" s="261" t="s">
        <v>133</v>
      </c>
    </row>
    <row r="280" spans="1:65" s="15" customFormat="1" ht="22.5">
      <c r="B280" s="252"/>
      <c r="C280" s="253"/>
      <c r="D280" s="216" t="s">
        <v>145</v>
      </c>
      <c r="E280" s="254" t="s">
        <v>1</v>
      </c>
      <c r="F280" s="255" t="s">
        <v>1144</v>
      </c>
      <c r="G280" s="253"/>
      <c r="H280" s="254" t="s">
        <v>1</v>
      </c>
      <c r="I280" s="256"/>
      <c r="J280" s="253"/>
      <c r="K280" s="253"/>
      <c r="L280" s="257"/>
      <c r="M280" s="258"/>
      <c r="N280" s="259"/>
      <c r="O280" s="259"/>
      <c r="P280" s="259"/>
      <c r="Q280" s="259"/>
      <c r="R280" s="259"/>
      <c r="S280" s="259"/>
      <c r="T280" s="260"/>
      <c r="AT280" s="261" t="s">
        <v>145</v>
      </c>
      <c r="AU280" s="261" t="s">
        <v>87</v>
      </c>
      <c r="AV280" s="15" t="s">
        <v>85</v>
      </c>
      <c r="AW280" s="15" t="s">
        <v>34</v>
      </c>
      <c r="AX280" s="15" t="s">
        <v>77</v>
      </c>
      <c r="AY280" s="261" t="s">
        <v>133</v>
      </c>
    </row>
    <row r="281" spans="1:65" s="13" customFormat="1" ht="11.25">
      <c r="B281" s="220"/>
      <c r="C281" s="221"/>
      <c r="D281" s="216" t="s">
        <v>145</v>
      </c>
      <c r="E281" s="222" t="s">
        <v>1</v>
      </c>
      <c r="F281" s="223" t="s">
        <v>1145</v>
      </c>
      <c r="G281" s="221"/>
      <c r="H281" s="224">
        <v>9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145</v>
      </c>
      <c r="AU281" s="230" t="s">
        <v>87</v>
      </c>
      <c r="AV281" s="13" t="s">
        <v>87</v>
      </c>
      <c r="AW281" s="13" t="s">
        <v>34</v>
      </c>
      <c r="AX281" s="13" t="s">
        <v>85</v>
      </c>
      <c r="AY281" s="230" t="s">
        <v>133</v>
      </c>
    </row>
    <row r="282" spans="1:65" s="2" customFormat="1" ht="16.5" customHeight="1">
      <c r="A282" s="34"/>
      <c r="B282" s="35"/>
      <c r="C282" s="231" t="s">
        <v>459</v>
      </c>
      <c r="D282" s="231" t="s">
        <v>147</v>
      </c>
      <c r="E282" s="232" t="s">
        <v>1146</v>
      </c>
      <c r="F282" s="233" t="s">
        <v>1147</v>
      </c>
      <c r="G282" s="234" t="s">
        <v>139</v>
      </c>
      <c r="H282" s="235">
        <v>18</v>
      </c>
      <c r="I282" s="236"/>
      <c r="J282" s="237">
        <f>ROUND(I282*H282,2)</f>
        <v>0</v>
      </c>
      <c r="K282" s="233" t="s">
        <v>140</v>
      </c>
      <c r="L282" s="238"/>
      <c r="M282" s="239" t="s">
        <v>1</v>
      </c>
      <c r="N282" s="240" t="s">
        <v>42</v>
      </c>
      <c r="O282" s="71"/>
      <c r="P282" s="212">
        <f>O282*H282</f>
        <v>0</v>
      </c>
      <c r="Q282" s="212">
        <v>2.32E-3</v>
      </c>
      <c r="R282" s="212">
        <f>Q282*H282</f>
        <v>4.1759999999999999E-2</v>
      </c>
      <c r="S282" s="212">
        <v>0</v>
      </c>
      <c r="T282" s="21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4" t="s">
        <v>339</v>
      </c>
      <c r="AT282" s="214" t="s">
        <v>147</v>
      </c>
      <c r="AU282" s="214" t="s">
        <v>87</v>
      </c>
      <c r="AY282" s="17" t="s">
        <v>133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7" t="s">
        <v>85</v>
      </c>
      <c r="BK282" s="215">
        <f>ROUND(I282*H282,2)</f>
        <v>0</v>
      </c>
      <c r="BL282" s="17" t="s">
        <v>236</v>
      </c>
      <c r="BM282" s="214" t="s">
        <v>1148</v>
      </c>
    </row>
    <row r="283" spans="1:65" s="2" customFormat="1" ht="11.25">
      <c r="A283" s="34"/>
      <c r="B283" s="35"/>
      <c r="C283" s="36"/>
      <c r="D283" s="216" t="s">
        <v>143</v>
      </c>
      <c r="E283" s="36"/>
      <c r="F283" s="217" t="s">
        <v>1147</v>
      </c>
      <c r="G283" s="36"/>
      <c r="H283" s="36"/>
      <c r="I283" s="115"/>
      <c r="J283" s="36"/>
      <c r="K283" s="36"/>
      <c r="L283" s="39"/>
      <c r="M283" s="218"/>
      <c r="N283" s="219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143</v>
      </c>
      <c r="AU283" s="17" t="s">
        <v>87</v>
      </c>
    </row>
    <row r="284" spans="1:65" s="15" customFormat="1" ht="11.25">
      <c r="B284" s="252"/>
      <c r="C284" s="253"/>
      <c r="D284" s="216" t="s">
        <v>145</v>
      </c>
      <c r="E284" s="254" t="s">
        <v>1</v>
      </c>
      <c r="F284" s="255" t="s">
        <v>1149</v>
      </c>
      <c r="G284" s="253"/>
      <c r="H284" s="254" t="s">
        <v>1</v>
      </c>
      <c r="I284" s="256"/>
      <c r="J284" s="253"/>
      <c r="K284" s="253"/>
      <c r="L284" s="257"/>
      <c r="M284" s="258"/>
      <c r="N284" s="259"/>
      <c r="O284" s="259"/>
      <c r="P284" s="259"/>
      <c r="Q284" s="259"/>
      <c r="R284" s="259"/>
      <c r="S284" s="259"/>
      <c r="T284" s="260"/>
      <c r="AT284" s="261" t="s">
        <v>145</v>
      </c>
      <c r="AU284" s="261" t="s">
        <v>87</v>
      </c>
      <c r="AV284" s="15" t="s">
        <v>85</v>
      </c>
      <c r="AW284" s="15" t="s">
        <v>34</v>
      </c>
      <c r="AX284" s="15" t="s">
        <v>77</v>
      </c>
      <c r="AY284" s="261" t="s">
        <v>133</v>
      </c>
    </row>
    <row r="285" spans="1:65" s="13" customFormat="1" ht="11.25">
      <c r="B285" s="220"/>
      <c r="C285" s="221"/>
      <c r="D285" s="216" t="s">
        <v>145</v>
      </c>
      <c r="E285" s="222" t="s">
        <v>1</v>
      </c>
      <c r="F285" s="223" t="s">
        <v>1150</v>
      </c>
      <c r="G285" s="221"/>
      <c r="H285" s="224">
        <v>18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145</v>
      </c>
      <c r="AU285" s="230" t="s">
        <v>87</v>
      </c>
      <c r="AV285" s="13" t="s">
        <v>87</v>
      </c>
      <c r="AW285" s="13" t="s">
        <v>34</v>
      </c>
      <c r="AX285" s="13" t="s">
        <v>85</v>
      </c>
      <c r="AY285" s="230" t="s">
        <v>133</v>
      </c>
    </row>
    <row r="286" spans="1:65" s="2" customFormat="1" ht="16.5" customHeight="1">
      <c r="A286" s="34"/>
      <c r="B286" s="35"/>
      <c r="C286" s="231" t="s">
        <v>465</v>
      </c>
      <c r="D286" s="231" t="s">
        <v>147</v>
      </c>
      <c r="E286" s="232" t="s">
        <v>1151</v>
      </c>
      <c r="F286" s="233" t="s">
        <v>1152</v>
      </c>
      <c r="G286" s="234" t="s">
        <v>139</v>
      </c>
      <c r="H286" s="235">
        <v>9</v>
      </c>
      <c r="I286" s="236"/>
      <c r="J286" s="237">
        <f>ROUND(I286*H286,2)</f>
        <v>0</v>
      </c>
      <c r="K286" s="233" t="s">
        <v>1</v>
      </c>
      <c r="L286" s="238"/>
      <c r="M286" s="239" t="s">
        <v>1</v>
      </c>
      <c r="N286" s="240" t="s">
        <v>42</v>
      </c>
      <c r="O286" s="71"/>
      <c r="P286" s="212">
        <f>O286*H286</f>
        <v>0</v>
      </c>
      <c r="Q286" s="212">
        <v>2.1000000000000001E-2</v>
      </c>
      <c r="R286" s="212">
        <f>Q286*H286</f>
        <v>0.189</v>
      </c>
      <c r="S286" s="212">
        <v>0</v>
      </c>
      <c r="T286" s="21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4" t="s">
        <v>339</v>
      </c>
      <c r="AT286" s="214" t="s">
        <v>147</v>
      </c>
      <c r="AU286" s="214" t="s">
        <v>87</v>
      </c>
      <c r="AY286" s="17" t="s">
        <v>133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7" t="s">
        <v>85</v>
      </c>
      <c r="BK286" s="215">
        <f>ROUND(I286*H286,2)</f>
        <v>0</v>
      </c>
      <c r="BL286" s="17" t="s">
        <v>236</v>
      </c>
      <c r="BM286" s="214" t="s">
        <v>1153</v>
      </c>
    </row>
    <row r="287" spans="1:65" s="2" customFormat="1" ht="11.25">
      <c r="A287" s="34"/>
      <c r="B287" s="35"/>
      <c r="C287" s="36"/>
      <c r="D287" s="216" t="s">
        <v>143</v>
      </c>
      <c r="E287" s="36"/>
      <c r="F287" s="217" t="s">
        <v>1152</v>
      </c>
      <c r="G287" s="36"/>
      <c r="H287" s="36"/>
      <c r="I287" s="115"/>
      <c r="J287" s="36"/>
      <c r="K287" s="36"/>
      <c r="L287" s="39"/>
      <c r="M287" s="218"/>
      <c r="N287" s="219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143</v>
      </c>
      <c r="AU287" s="17" t="s">
        <v>87</v>
      </c>
    </row>
    <row r="288" spans="1:65" s="15" customFormat="1" ht="11.25">
      <c r="B288" s="252"/>
      <c r="C288" s="253"/>
      <c r="D288" s="216" t="s">
        <v>145</v>
      </c>
      <c r="E288" s="254" t="s">
        <v>1</v>
      </c>
      <c r="F288" s="255" t="s">
        <v>1154</v>
      </c>
      <c r="G288" s="253"/>
      <c r="H288" s="254" t="s">
        <v>1</v>
      </c>
      <c r="I288" s="256"/>
      <c r="J288" s="253"/>
      <c r="K288" s="253"/>
      <c r="L288" s="257"/>
      <c r="M288" s="258"/>
      <c r="N288" s="259"/>
      <c r="O288" s="259"/>
      <c r="P288" s="259"/>
      <c r="Q288" s="259"/>
      <c r="R288" s="259"/>
      <c r="S288" s="259"/>
      <c r="T288" s="260"/>
      <c r="AT288" s="261" t="s">
        <v>145</v>
      </c>
      <c r="AU288" s="261" t="s">
        <v>87</v>
      </c>
      <c r="AV288" s="15" t="s">
        <v>85</v>
      </c>
      <c r="AW288" s="15" t="s">
        <v>34</v>
      </c>
      <c r="AX288" s="15" t="s">
        <v>77</v>
      </c>
      <c r="AY288" s="261" t="s">
        <v>133</v>
      </c>
    </row>
    <row r="289" spans="1:65" s="13" customFormat="1" ht="11.25">
      <c r="B289" s="220"/>
      <c r="C289" s="221"/>
      <c r="D289" s="216" t="s">
        <v>145</v>
      </c>
      <c r="E289" s="222" t="s">
        <v>1</v>
      </c>
      <c r="F289" s="223" t="s">
        <v>1145</v>
      </c>
      <c r="G289" s="221"/>
      <c r="H289" s="224">
        <v>9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145</v>
      </c>
      <c r="AU289" s="230" t="s">
        <v>87</v>
      </c>
      <c r="AV289" s="13" t="s">
        <v>87</v>
      </c>
      <c r="AW289" s="13" t="s">
        <v>34</v>
      </c>
      <c r="AX289" s="13" t="s">
        <v>85</v>
      </c>
      <c r="AY289" s="230" t="s">
        <v>133</v>
      </c>
    </row>
    <row r="290" spans="1:65" s="2" customFormat="1" ht="21.75" customHeight="1">
      <c r="A290" s="34"/>
      <c r="B290" s="35"/>
      <c r="C290" s="203" t="s">
        <v>470</v>
      </c>
      <c r="D290" s="203" t="s">
        <v>136</v>
      </c>
      <c r="E290" s="204" t="s">
        <v>1155</v>
      </c>
      <c r="F290" s="205" t="s">
        <v>1156</v>
      </c>
      <c r="G290" s="206" t="s">
        <v>239</v>
      </c>
      <c r="H290" s="207">
        <v>0.23100000000000001</v>
      </c>
      <c r="I290" s="208"/>
      <c r="J290" s="209">
        <f>ROUND(I290*H290,2)</f>
        <v>0</v>
      </c>
      <c r="K290" s="205" t="s">
        <v>140</v>
      </c>
      <c r="L290" s="39"/>
      <c r="M290" s="210" t="s">
        <v>1</v>
      </c>
      <c r="N290" s="211" t="s">
        <v>42</v>
      </c>
      <c r="O290" s="71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4" t="s">
        <v>236</v>
      </c>
      <c r="AT290" s="214" t="s">
        <v>136</v>
      </c>
      <c r="AU290" s="214" t="s">
        <v>87</v>
      </c>
      <c r="AY290" s="17" t="s">
        <v>133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7" t="s">
        <v>85</v>
      </c>
      <c r="BK290" s="215">
        <f>ROUND(I290*H290,2)</f>
        <v>0</v>
      </c>
      <c r="BL290" s="17" t="s">
        <v>236</v>
      </c>
      <c r="BM290" s="214" t="s">
        <v>1157</v>
      </c>
    </row>
    <row r="291" spans="1:65" s="2" customFormat="1" ht="29.25">
      <c r="A291" s="34"/>
      <c r="B291" s="35"/>
      <c r="C291" s="36"/>
      <c r="D291" s="216" t="s">
        <v>143</v>
      </c>
      <c r="E291" s="36"/>
      <c r="F291" s="217" t="s">
        <v>1158</v>
      </c>
      <c r="G291" s="36"/>
      <c r="H291" s="36"/>
      <c r="I291" s="115"/>
      <c r="J291" s="36"/>
      <c r="K291" s="36"/>
      <c r="L291" s="39"/>
      <c r="M291" s="218"/>
      <c r="N291" s="219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143</v>
      </c>
      <c r="AU291" s="17" t="s">
        <v>87</v>
      </c>
    </row>
    <row r="292" spans="1:65" s="12" customFormat="1" ht="22.9" customHeight="1">
      <c r="B292" s="187"/>
      <c r="C292" s="188"/>
      <c r="D292" s="189" t="s">
        <v>76</v>
      </c>
      <c r="E292" s="201" t="s">
        <v>622</v>
      </c>
      <c r="F292" s="201" t="s">
        <v>623</v>
      </c>
      <c r="G292" s="188"/>
      <c r="H292" s="188"/>
      <c r="I292" s="191"/>
      <c r="J292" s="202">
        <f>BK292</f>
        <v>0</v>
      </c>
      <c r="K292" s="188"/>
      <c r="L292" s="193"/>
      <c r="M292" s="194"/>
      <c r="N292" s="195"/>
      <c r="O292" s="195"/>
      <c r="P292" s="196">
        <f>SUM(P293:P304)</f>
        <v>0</v>
      </c>
      <c r="Q292" s="195"/>
      <c r="R292" s="196">
        <f>SUM(R293:R304)</f>
        <v>3.95E-2</v>
      </c>
      <c r="S292" s="195"/>
      <c r="T292" s="197">
        <f>SUM(T293:T304)</f>
        <v>0</v>
      </c>
      <c r="AR292" s="198" t="s">
        <v>87</v>
      </c>
      <c r="AT292" s="199" t="s">
        <v>76</v>
      </c>
      <c r="AU292" s="199" t="s">
        <v>85</v>
      </c>
      <c r="AY292" s="198" t="s">
        <v>133</v>
      </c>
      <c r="BK292" s="200">
        <f>SUM(BK293:BK304)</f>
        <v>0</v>
      </c>
    </row>
    <row r="293" spans="1:65" s="2" customFormat="1" ht="21.75" customHeight="1">
      <c r="A293" s="34"/>
      <c r="B293" s="35"/>
      <c r="C293" s="203" t="s">
        <v>476</v>
      </c>
      <c r="D293" s="203" t="s">
        <v>136</v>
      </c>
      <c r="E293" s="204" t="s">
        <v>1159</v>
      </c>
      <c r="F293" s="205" t="s">
        <v>1160</v>
      </c>
      <c r="G293" s="206" t="s">
        <v>154</v>
      </c>
      <c r="H293" s="207">
        <v>50</v>
      </c>
      <c r="I293" s="208"/>
      <c r="J293" s="209">
        <f>ROUND(I293*H293,2)</f>
        <v>0</v>
      </c>
      <c r="K293" s="205" t="s">
        <v>140</v>
      </c>
      <c r="L293" s="39"/>
      <c r="M293" s="210" t="s">
        <v>1</v>
      </c>
      <c r="N293" s="211" t="s">
        <v>42</v>
      </c>
      <c r="O293" s="71"/>
      <c r="P293" s="212">
        <f>O293*H293</f>
        <v>0</v>
      </c>
      <c r="Q293" s="212">
        <v>9.0000000000000006E-5</v>
      </c>
      <c r="R293" s="212">
        <f>Q293*H293</f>
        <v>4.5000000000000005E-3</v>
      </c>
      <c r="S293" s="212">
        <v>0</v>
      </c>
      <c r="T293" s="21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4" t="s">
        <v>236</v>
      </c>
      <c r="AT293" s="214" t="s">
        <v>136</v>
      </c>
      <c r="AU293" s="214" t="s">
        <v>87</v>
      </c>
      <c r="AY293" s="17" t="s">
        <v>133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7" t="s">
        <v>85</v>
      </c>
      <c r="BK293" s="215">
        <f>ROUND(I293*H293,2)</f>
        <v>0</v>
      </c>
      <c r="BL293" s="17" t="s">
        <v>236</v>
      </c>
      <c r="BM293" s="214" t="s">
        <v>1161</v>
      </c>
    </row>
    <row r="294" spans="1:65" s="2" customFormat="1" ht="19.5">
      <c r="A294" s="34"/>
      <c r="B294" s="35"/>
      <c r="C294" s="36"/>
      <c r="D294" s="216" t="s">
        <v>143</v>
      </c>
      <c r="E294" s="36"/>
      <c r="F294" s="217" t="s">
        <v>1162</v>
      </c>
      <c r="G294" s="36"/>
      <c r="H294" s="36"/>
      <c r="I294" s="115"/>
      <c r="J294" s="36"/>
      <c r="K294" s="36"/>
      <c r="L294" s="39"/>
      <c r="M294" s="218"/>
      <c r="N294" s="219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143</v>
      </c>
      <c r="AU294" s="17" t="s">
        <v>87</v>
      </c>
    </row>
    <row r="295" spans="1:65" s="15" customFormat="1" ht="11.25">
      <c r="B295" s="252"/>
      <c r="C295" s="253"/>
      <c r="D295" s="216" t="s">
        <v>145</v>
      </c>
      <c r="E295" s="254" t="s">
        <v>1</v>
      </c>
      <c r="F295" s="255" t="s">
        <v>1163</v>
      </c>
      <c r="G295" s="253"/>
      <c r="H295" s="254" t="s">
        <v>1</v>
      </c>
      <c r="I295" s="256"/>
      <c r="J295" s="253"/>
      <c r="K295" s="253"/>
      <c r="L295" s="257"/>
      <c r="M295" s="258"/>
      <c r="N295" s="259"/>
      <c r="O295" s="259"/>
      <c r="P295" s="259"/>
      <c r="Q295" s="259"/>
      <c r="R295" s="259"/>
      <c r="S295" s="259"/>
      <c r="T295" s="260"/>
      <c r="AT295" s="261" t="s">
        <v>145</v>
      </c>
      <c r="AU295" s="261" t="s">
        <v>87</v>
      </c>
      <c r="AV295" s="15" t="s">
        <v>85</v>
      </c>
      <c r="AW295" s="15" t="s">
        <v>34</v>
      </c>
      <c r="AX295" s="15" t="s">
        <v>77</v>
      </c>
      <c r="AY295" s="261" t="s">
        <v>133</v>
      </c>
    </row>
    <row r="296" spans="1:65" s="13" customFormat="1" ht="11.25">
      <c r="B296" s="220"/>
      <c r="C296" s="221"/>
      <c r="D296" s="216" t="s">
        <v>145</v>
      </c>
      <c r="E296" s="222" t="s">
        <v>1</v>
      </c>
      <c r="F296" s="223" t="s">
        <v>470</v>
      </c>
      <c r="G296" s="221"/>
      <c r="H296" s="224">
        <v>50</v>
      </c>
      <c r="I296" s="225"/>
      <c r="J296" s="221"/>
      <c r="K296" s="221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145</v>
      </c>
      <c r="AU296" s="230" t="s">
        <v>87</v>
      </c>
      <c r="AV296" s="13" t="s">
        <v>87</v>
      </c>
      <c r="AW296" s="13" t="s">
        <v>34</v>
      </c>
      <c r="AX296" s="13" t="s">
        <v>85</v>
      </c>
      <c r="AY296" s="230" t="s">
        <v>133</v>
      </c>
    </row>
    <row r="297" spans="1:65" s="2" customFormat="1" ht="21.75" customHeight="1">
      <c r="A297" s="34"/>
      <c r="B297" s="35"/>
      <c r="C297" s="203" t="s">
        <v>483</v>
      </c>
      <c r="D297" s="203" t="s">
        <v>136</v>
      </c>
      <c r="E297" s="204" t="s">
        <v>1164</v>
      </c>
      <c r="F297" s="205" t="s">
        <v>1165</v>
      </c>
      <c r="G297" s="206" t="s">
        <v>154</v>
      </c>
      <c r="H297" s="207">
        <v>50</v>
      </c>
      <c r="I297" s="208"/>
      <c r="J297" s="209">
        <f>ROUND(I297*H297,2)</f>
        <v>0</v>
      </c>
      <c r="K297" s="205" t="s">
        <v>140</v>
      </c>
      <c r="L297" s="39"/>
      <c r="M297" s="210" t="s">
        <v>1</v>
      </c>
      <c r="N297" s="211" t="s">
        <v>42</v>
      </c>
      <c r="O297" s="71"/>
      <c r="P297" s="212">
        <f>O297*H297</f>
        <v>0</v>
      </c>
      <c r="Q297" s="212">
        <v>2.3000000000000001E-4</v>
      </c>
      <c r="R297" s="212">
        <f>Q297*H297</f>
        <v>1.15E-2</v>
      </c>
      <c r="S297" s="212">
        <v>0</v>
      </c>
      <c r="T297" s="21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4" t="s">
        <v>236</v>
      </c>
      <c r="AT297" s="214" t="s">
        <v>136</v>
      </c>
      <c r="AU297" s="214" t="s">
        <v>87</v>
      </c>
      <c r="AY297" s="17" t="s">
        <v>133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7" t="s">
        <v>85</v>
      </c>
      <c r="BK297" s="215">
        <f>ROUND(I297*H297,2)</f>
        <v>0</v>
      </c>
      <c r="BL297" s="17" t="s">
        <v>236</v>
      </c>
      <c r="BM297" s="214" t="s">
        <v>1166</v>
      </c>
    </row>
    <row r="298" spans="1:65" s="2" customFormat="1" ht="19.5">
      <c r="A298" s="34"/>
      <c r="B298" s="35"/>
      <c r="C298" s="36"/>
      <c r="D298" s="216" t="s">
        <v>143</v>
      </c>
      <c r="E298" s="36"/>
      <c r="F298" s="217" t="s">
        <v>1167</v>
      </c>
      <c r="G298" s="36"/>
      <c r="H298" s="36"/>
      <c r="I298" s="115"/>
      <c r="J298" s="36"/>
      <c r="K298" s="36"/>
      <c r="L298" s="39"/>
      <c r="M298" s="218"/>
      <c r="N298" s="219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143</v>
      </c>
      <c r="AU298" s="17" t="s">
        <v>87</v>
      </c>
    </row>
    <row r="299" spans="1:65" s="2" customFormat="1" ht="21.75" customHeight="1">
      <c r="A299" s="34"/>
      <c r="B299" s="35"/>
      <c r="C299" s="203" t="s">
        <v>492</v>
      </c>
      <c r="D299" s="203" t="s">
        <v>136</v>
      </c>
      <c r="E299" s="204" t="s">
        <v>1168</v>
      </c>
      <c r="F299" s="205" t="s">
        <v>1169</v>
      </c>
      <c r="G299" s="206" t="s">
        <v>154</v>
      </c>
      <c r="H299" s="207">
        <v>50</v>
      </c>
      <c r="I299" s="208"/>
      <c r="J299" s="209">
        <f>ROUND(I299*H299,2)</f>
        <v>0</v>
      </c>
      <c r="K299" s="205" t="s">
        <v>140</v>
      </c>
      <c r="L299" s="39"/>
      <c r="M299" s="210" t="s">
        <v>1</v>
      </c>
      <c r="N299" s="211" t="s">
        <v>42</v>
      </c>
      <c r="O299" s="71"/>
      <c r="P299" s="212">
        <f>O299*H299</f>
        <v>0</v>
      </c>
      <c r="Q299" s="212">
        <v>0</v>
      </c>
      <c r="R299" s="212">
        <f>Q299*H299</f>
        <v>0</v>
      </c>
      <c r="S299" s="212">
        <v>0</v>
      </c>
      <c r="T299" s="21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4" t="s">
        <v>236</v>
      </c>
      <c r="AT299" s="214" t="s">
        <v>136</v>
      </c>
      <c r="AU299" s="214" t="s">
        <v>87</v>
      </c>
      <c r="AY299" s="17" t="s">
        <v>133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7" t="s">
        <v>85</v>
      </c>
      <c r="BK299" s="215">
        <f>ROUND(I299*H299,2)</f>
        <v>0</v>
      </c>
      <c r="BL299" s="17" t="s">
        <v>236</v>
      </c>
      <c r="BM299" s="214" t="s">
        <v>1170</v>
      </c>
    </row>
    <row r="300" spans="1:65" s="2" customFormat="1" ht="19.5">
      <c r="A300" s="34"/>
      <c r="B300" s="35"/>
      <c r="C300" s="36"/>
      <c r="D300" s="216" t="s">
        <v>143</v>
      </c>
      <c r="E300" s="36"/>
      <c r="F300" s="217" t="s">
        <v>1171</v>
      </c>
      <c r="G300" s="36"/>
      <c r="H300" s="36"/>
      <c r="I300" s="115"/>
      <c r="J300" s="36"/>
      <c r="K300" s="36"/>
      <c r="L300" s="39"/>
      <c r="M300" s="218"/>
      <c r="N300" s="219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143</v>
      </c>
      <c r="AU300" s="17" t="s">
        <v>87</v>
      </c>
    </row>
    <row r="301" spans="1:65" s="2" customFormat="1" ht="21.75" customHeight="1">
      <c r="A301" s="34"/>
      <c r="B301" s="35"/>
      <c r="C301" s="203" t="s">
        <v>498</v>
      </c>
      <c r="D301" s="203" t="s">
        <v>136</v>
      </c>
      <c r="E301" s="204" t="s">
        <v>1172</v>
      </c>
      <c r="F301" s="205" t="s">
        <v>1173</v>
      </c>
      <c r="G301" s="206" t="s">
        <v>154</v>
      </c>
      <c r="H301" s="207">
        <v>50</v>
      </c>
      <c r="I301" s="208"/>
      <c r="J301" s="209">
        <f>ROUND(I301*H301,2)</f>
        <v>0</v>
      </c>
      <c r="K301" s="205" t="s">
        <v>140</v>
      </c>
      <c r="L301" s="39"/>
      <c r="M301" s="210" t="s">
        <v>1</v>
      </c>
      <c r="N301" s="211" t="s">
        <v>42</v>
      </c>
      <c r="O301" s="71"/>
      <c r="P301" s="212">
        <f>O301*H301</f>
        <v>0</v>
      </c>
      <c r="Q301" s="212">
        <v>1.6000000000000001E-4</v>
      </c>
      <c r="R301" s="212">
        <f>Q301*H301</f>
        <v>8.0000000000000002E-3</v>
      </c>
      <c r="S301" s="212">
        <v>0</v>
      </c>
      <c r="T301" s="21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14" t="s">
        <v>236</v>
      </c>
      <c r="AT301" s="214" t="s">
        <v>136</v>
      </c>
      <c r="AU301" s="214" t="s">
        <v>87</v>
      </c>
      <c r="AY301" s="17" t="s">
        <v>133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17" t="s">
        <v>85</v>
      </c>
      <c r="BK301" s="215">
        <f>ROUND(I301*H301,2)</f>
        <v>0</v>
      </c>
      <c r="BL301" s="17" t="s">
        <v>236</v>
      </c>
      <c r="BM301" s="214" t="s">
        <v>1174</v>
      </c>
    </row>
    <row r="302" spans="1:65" s="2" customFormat="1" ht="11.25">
      <c r="A302" s="34"/>
      <c r="B302" s="35"/>
      <c r="C302" s="36"/>
      <c r="D302" s="216" t="s">
        <v>143</v>
      </c>
      <c r="E302" s="36"/>
      <c r="F302" s="217" t="s">
        <v>1175</v>
      </c>
      <c r="G302" s="36"/>
      <c r="H302" s="36"/>
      <c r="I302" s="115"/>
      <c r="J302" s="36"/>
      <c r="K302" s="36"/>
      <c r="L302" s="39"/>
      <c r="M302" s="218"/>
      <c r="N302" s="219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143</v>
      </c>
      <c r="AU302" s="17" t="s">
        <v>87</v>
      </c>
    </row>
    <row r="303" spans="1:65" s="2" customFormat="1" ht="21.75" customHeight="1">
      <c r="A303" s="34"/>
      <c r="B303" s="35"/>
      <c r="C303" s="203" t="s">
        <v>502</v>
      </c>
      <c r="D303" s="203" t="s">
        <v>136</v>
      </c>
      <c r="E303" s="204" t="s">
        <v>1176</v>
      </c>
      <c r="F303" s="205" t="s">
        <v>1177</v>
      </c>
      <c r="G303" s="206" t="s">
        <v>154</v>
      </c>
      <c r="H303" s="207">
        <v>50</v>
      </c>
      <c r="I303" s="208"/>
      <c r="J303" s="209">
        <f>ROUND(I303*H303,2)</f>
        <v>0</v>
      </c>
      <c r="K303" s="205" t="s">
        <v>140</v>
      </c>
      <c r="L303" s="39"/>
      <c r="M303" s="210" t="s">
        <v>1</v>
      </c>
      <c r="N303" s="211" t="s">
        <v>42</v>
      </c>
      <c r="O303" s="71"/>
      <c r="P303" s="212">
        <f>O303*H303</f>
        <v>0</v>
      </c>
      <c r="Q303" s="212">
        <v>3.1E-4</v>
      </c>
      <c r="R303" s="212">
        <f>Q303*H303</f>
        <v>1.55E-2</v>
      </c>
      <c r="S303" s="212">
        <v>0</v>
      </c>
      <c r="T303" s="21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4" t="s">
        <v>236</v>
      </c>
      <c r="AT303" s="214" t="s">
        <v>136</v>
      </c>
      <c r="AU303" s="214" t="s">
        <v>87</v>
      </c>
      <c r="AY303" s="17" t="s">
        <v>133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7" t="s">
        <v>85</v>
      </c>
      <c r="BK303" s="215">
        <f>ROUND(I303*H303,2)</f>
        <v>0</v>
      </c>
      <c r="BL303" s="17" t="s">
        <v>236</v>
      </c>
      <c r="BM303" s="214" t="s">
        <v>1178</v>
      </c>
    </row>
    <row r="304" spans="1:65" s="2" customFormat="1" ht="19.5">
      <c r="A304" s="34"/>
      <c r="B304" s="35"/>
      <c r="C304" s="36"/>
      <c r="D304" s="216" t="s">
        <v>143</v>
      </c>
      <c r="E304" s="36"/>
      <c r="F304" s="217" t="s">
        <v>1179</v>
      </c>
      <c r="G304" s="36"/>
      <c r="H304" s="36"/>
      <c r="I304" s="115"/>
      <c r="J304" s="36"/>
      <c r="K304" s="36"/>
      <c r="L304" s="39"/>
      <c r="M304" s="218"/>
      <c r="N304" s="219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143</v>
      </c>
      <c r="AU304" s="17" t="s">
        <v>87</v>
      </c>
    </row>
    <row r="305" spans="1:65" s="12" customFormat="1" ht="25.9" customHeight="1">
      <c r="B305" s="187"/>
      <c r="C305" s="188"/>
      <c r="D305" s="189" t="s">
        <v>76</v>
      </c>
      <c r="E305" s="190" t="s">
        <v>1180</v>
      </c>
      <c r="F305" s="190" t="s">
        <v>1181</v>
      </c>
      <c r="G305" s="188"/>
      <c r="H305" s="188"/>
      <c r="I305" s="191"/>
      <c r="J305" s="192">
        <f>BK305</f>
        <v>0</v>
      </c>
      <c r="K305" s="188"/>
      <c r="L305" s="193"/>
      <c r="M305" s="194"/>
      <c r="N305" s="195"/>
      <c r="O305" s="195"/>
      <c r="P305" s="196">
        <f>SUM(P306:P320)</f>
        <v>0</v>
      </c>
      <c r="Q305" s="195"/>
      <c r="R305" s="196">
        <f>SUM(R306:R320)</f>
        <v>0</v>
      </c>
      <c r="S305" s="195"/>
      <c r="T305" s="197">
        <f>SUM(T306:T320)</f>
        <v>0</v>
      </c>
      <c r="AR305" s="198" t="s">
        <v>141</v>
      </c>
      <c r="AT305" s="199" t="s">
        <v>76</v>
      </c>
      <c r="AU305" s="199" t="s">
        <v>77</v>
      </c>
      <c r="AY305" s="198" t="s">
        <v>133</v>
      </c>
      <c r="BK305" s="200">
        <f>SUM(BK306:BK320)</f>
        <v>0</v>
      </c>
    </row>
    <row r="306" spans="1:65" s="2" customFormat="1" ht="16.5" customHeight="1">
      <c r="A306" s="34"/>
      <c r="B306" s="35"/>
      <c r="C306" s="203" t="s">
        <v>508</v>
      </c>
      <c r="D306" s="203" t="s">
        <v>136</v>
      </c>
      <c r="E306" s="204" t="s">
        <v>1182</v>
      </c>
      <c r="F306" s="205" t="s">
        <v>1183</v>
      </c>
      <c r="G306" s="206" t="s">
        <v>1184</v>
      </c>
      <c r="H306" s="207">
        <v>20</v>
      </c>
      <c r="I306" s="208"/>
      <c r="J306" s="209">
        <f>ROUND(I306*H306,2)</f>
        <v>0</v>
      </c>
      <c r="K306" s="205" t="s">
        <v>140</v>
      </c>
      <c r="L306" s="39"/>
      <c r="M306" s="210" t="s">
        <v>1</v>
      </c>
      <c r="N306" s="211" t="s">
        <v>42</v>
      </c>
      <c r="O306" s="71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4" t="s">
        <v>1185</v>
      </c>
      <c r="AT306" s="214" t="s">
        <v>136</v>
      </c>
      <c r="AU306" s="214" t="s">
        <v>85</v>
      </c>
      <c r="AY306" s="17" t="s">
        <v>133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7" t="s">
        <v>85</v>
      </c>
      <c r="BK306" s="215">
        <f>ROUND(I306*H306,2)</f>
        <v>0</v>
      </c>
      <c r="BL306" s="17" t="s">
        <v>1185</v>
      </c>
      <c r="BM306" s="214" t="s">
        <v>1186</v>
      </c>
    </row>
    <row r="307" spans="1:65" s="2" customFormat="1" ht="19.5">
      <c r="A307" s="34"/>
      <c r="B307" s="35"/>
      <c r="C307" s="36"/>
      <c r="D307" s="216" t="s">
        <v>143</v>
      </c>
      <c r="E307" s="36"/>
      <c r="F307" s="217" t="s">
        <v>1187</v>
      </c>
      <c r="G307" s="36"/>
      <c r="H307" s="36"/>
      <c r="I307" s="115"/>
      <c r="J307" s="36"/>
      <c r="K307" s="36"/>
      <c r="L307" s="39"/>
      <c r="M307" s="218"/>
      <c r="N307" s="219"/>
      <c r="O307" s="71"/>
      <c r="P307" s="71"/>
      <c r="Q307" s="71"/>
      <c r="R307" s="71"/>
      <c r="S307" s="71"/>
      <c r="T307" s="72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143</v>
      </c>
      <c r="AU307" s="17" t="s">
        <v>85</v>
      </c>
    </row>
    <row r="308" spans="1:65" s="15" customFormat="1" ht="11.25">
      <c r="B308" s="252"/>
      <c r="C308" s="253"/>
      <c r="D308" s="216" t="s">
        <v>145</v>
      </c>
      <c r="E308" s="254" t="s">
        <v>1</v>
      </c>
      <c r="F308" s="255" t="s">
        <v>1188</v>
      </c>
      <c r="G308" s="253"/>
      <c r="H308" s="254" t="s">
        <v>1</v>
      </c>
      <c r="I308" s="256"/>
      <c r="J308" s="253"/>
      <c r="K308" s="253"/>
      <c r="L308" s="257"/>
      <c r="M308" s="258"/>
      <c r="N308" s="259"/>
      <c r="O308" s="259"/>
      <c r="P308" s="259"/>
      <c r="Q308" s="259"/>
      <c r="R308" s="259"/>
      <c r="S308" s="259"/>
      <c r="T308" s="260"/>
      <c r="AT308" s="261" t="s">
        <v>145</v>
      </c>
      <c r="AU308" s="261" t="s">
        <v>85</v>
      </c>
      <c r="AV308" s="15" t="s">
        <v>85</v>
      </c>
      <c r="AW308" s="15" t="s">
        <v>34</v>
      </c>
      <c r="AX308" s="15" t="s">
        <v>77</v>
      </c>
      <c r="AY308" s="261" t="s">
        <v>133</v>
      </c>
    </row>
    <row r="309" spans="1:65" s="13" customFormat="1" ht="11.25">
      <c r="B309" s="220"/>
      <c r="C309" s="221"/>
      <c r="D309" s="216" t="s">
        <v>145</v>
      </c>
      <c r="E309" s="222" t="s">
        <v>1</v>
      </c>
      <c r="F309" s="223" t="s">
        <v>1189</v>
      </c>
      <c r="G309" s="221"/>
      <c r="H309" s="224">
        <v>20</v>
      </c>
      <c r="I309" s="225"/>
      <c r="J309" s="221"/>
      <c r="K309" s="221"/>
      <c r="L309" s="226"/>
      <c r="M309" s="227"/>
      <c r="N309" s="228"/>
      <c r="O309" s="228"/>
      <c r="P309" s="228"/>
      <c r="Q309" s="228"/>
      <c r="R309" s="228"/>
      <c r="S309" s="228"/>
      <c r="T309" s="229"/>
      <c r="AT309" s="230" t="s">
        <v>145</v>
      </c>
      <c r="AU309" s="230" t="s">
        <v>85</v>
      </c>
      <c r="AV309" s="13" t="s">
        <v>87</v>
      </c>
      <c r="AW309" s="13" t="s">
        <v>34</v>
      </c>
      <c r="AX309" s="13" t="s">
        <v>85</v>
      </c>
      <c r="AY309" s="230" t="s">
        <v>133</v>
      </c>
    </row>
    <row r="310" spans="1:65" s="2" customFormat="1" ht="16.5" customHeight="1">
      <c r="A310" s="34"/>
      <c r="B310" s="35"/>
      <c r="C310" s="203" t="s">
        <v>512</v>
      </c>
      <c r="D310" s="203" t="s">
        <v>136</v>
      </c>
      <c r="E310" s="204" t="s">
        <v>1190</v>
      </c>
      <c r="F310" s="205" t="s">
        <v>1191</v>
      </c>
      <c r="G310" s="206" t="s">
        <v>1184</v>
      </c>
      <c r="H310" s="207">
        <v>30</v>
      </c>
      <c r="I310" s="208"/>
      <c r="J310" s="209">
        <f>ROUND(I310*H310,2)</f>
        <v>0</v>
      </c>
      <c r="K310" s="205" t="s">
        <v>140</v>
      </c>
      <c r="L310" s="39"/>
      <c r="M310" s="210" t="s">
        <v>1</v>
      </c>
      <c r="N310" s="211" t="s">
        <v>42</v>
      </c>
      <c r="O310" s="71"/>
      <c r="P310" s="212">
        <f>O310*H310</f>
        <v>0</v>
      </c>
      <c r="Q310" s="212">
        <v>0</v>
      </c>
      <c r="R310" s="212">
        <f>Q310*H310</f>
        <v>0</v>
      </c>
      <c r="S310" s="212">
        <v>0</v>
      </c>
      <c r="T310" s="21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4" t="s">
        <v>1185</v>
      </c>
      <c r="AT310" s="214" t="s">
        <v>136</v>
      </c>
      <c r="AU310" s="214" t="s">
        <v>85</v>
      </c>
      <c r="AY310" s="17" t="s">
        <v>133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7" t="s">
        <v>85</v>
      </c>
      <c r="BK310" s="215">
        <f>ROUND(I310*H310,2)</f>
        <v>0</v>
      </c>
      <c r="BL310" s="17" t="s">
        <v>1185</v>
      </c>
      <c r="BM310" s="214" t="s">
        <v>1192</v>
      </c>
    </row>
    <row r="311" spans="1:65" s="2" customFormat="1" ht="19.5">
      <c r="A311" s="34"/>
      <c r="B311" s="35"/>
      <c r="C311" s="36"/>
      <c r="D311" s="216" t="s">
        <v>143</v>
      </c>
      <c r="E311" s="36"/>
      <c r="F311" s="217" t="s">
        <v>1193</v>
      </c>
      <c r="G311" s="36"/>
      <c r="H311" s="36"/>
      <c r="I311" s="115"/>
      <c r="J311" s="36"/>
      <c r="K311" s="36"/>
      <c r="L311" s="39"/>
      <c r="M311" s="218"/>
      <c r="N311" s="219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143</v>
      </c>
      <c r="AU311" s="17" t="s">
        <v>85</v>
      </c>
    </row>
    <row r="312" spans="1:65" s="15" customFormat="1" ht="22.5">
      <c r="B312" s="252"/>
      <c r="C312" s="253"/>
      <c r="D312" s="216" t="s">
        <v>145</v>
      </c>
      <c r="E312" s="254" t="s">
        <v>1</v>
      </c>
      <c r="F312" s="255" t="s">
        <v>1194</v>
      </c>
      <c r="G312" s="253"/>
      <c r="H312" s="254" t="s">
        <v>1</v>
      </c>
      <c r="I312" s="256"/>
      <c r="J312" s="253"/>
      <c r="K312" s="253"/>
      <c r="L312" s="257"/>
      <c r="M312" s="258"/>
      <c r="N312" s="259"/>
      <c r="O312" s="259"/>
      <c r="P312" s="259"/>
      <c r="Q312" s="259"/>
      <c r="R312" s="259"/>
      <c r="S312" s="259"/>
      <c r="T312" s="260"/>
      <c r="AT312" s="261" t="s">
        <v>145</v>
      </c>
      <c r="AU312" s="261" t="s">
        <v>85</v>
      </c>
      <c r="AV312" s="15" t="s">
        <v>85</v>
      </c>
      <c r="AW312" s="15" t="s">
        <v>34</v>
      </c>
      <c r="AX312" s="15" t="s">
        <v>77</v>
      </c>
      <c r="AY312" s="261" t="s">
        <v>133</v>
      </c>
    </row>
    <row r="313" spans="1:65" s="13" customFormat="1" ht="11.25">
      <c r="B313" s="220"/>
      <c r="C313" s="221"/>
      <c r="D313" s="216" t="s">
        <v>145</v>
      </c>
      <c r="E313" s="222" t="s">
        <v>1</v>
      </c>
      <c r="F313" s="223" t="s">
        <v>1195</v>
      </c>
      <c r="G313" s="221"/>
      <c r="H313" s="224">
        <v>30</v>
      </c>
      <c r="I313" s="225"/>
      <c r="J313" s="221"/>
      <c r="K313" s="221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145</v>
      </c>
      <c r="AU313" s="230" t="s">
        <v>85</v>
      </c>
      <c r="AV313" s="13" t="s">
        <v>87</v>
      </c>
      <c r="AW313" s="13" t="s">
        <v>34</v>
      </c>
      <c r="AX313" s="13" t="s">
        <v>85</v>
      </c>
      <c r="AY313" s="230" t="s">
        <v>133</v>
      </c>
    </row>
    <row r="314" spans="1:65" s="2" customFormat="1" ht="21.75" customHeight="1">
      <c r="A314" s="34"/>
      <c r="B314" s="35"/>
      <c r="C314" s="203" t="s">
        <v>519</v>
      </c>
      <c r="D314" s="203" t="s">
        <v>136</v>
      </c>
      <c r="E314" s="204" t="s">
        <v>1196</v>
      </c>
      <c r="F314" s="205" t="s">
        <v>1197</v>
      </c>
      <c r="G314" s="206" t="s">
        <v>962</v>
      </c>
      <c r="H314" s="207">
        <v>3</v>
      </c>
      <c r="I314" s="208"/>
      <c r="J314" s="209">
        <f>ROUND(I314*H314,2)</f>
        <v>0</v>
      </c>
      <c r="K314" s="205" t="s">
        <v>1</v>
      </c>
      <c r="L314" s="39"/>
      <c r="M314" s="210" t="s">
        <v>1</v>
      </c>
      <c r="N314" s="211" t="s">
        <v>42</v>
      </c>
      <c r="O314" s="71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4" t="s">
        <v>1185</v>
      </c>
      <c r="AT314" s="214" t="s">
        <v>136</v>
      </c>
      <c r="AU314" s="214" t="s">
        <v>85</v>
      </c>
      <c r="AY314" s="17" t="s">
        <v>133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7" t="s">
        <v>85</v>
      </c>
      <c r="BK314" s="215">
        <f>ROUND(I314*H314,2)</f>
        <v>0</v>
      </c>
      <c r="BL314" s="17" t="s">
        <v>1185</v>
      </c>
      <c r="BM314" s="214" t="s">
        <v>1198</v>
      </c>
    </row>
    <row r="315" spans="1:65" s="2" customFormat="1" ht="19.5">
      <c r="A315" s="34"/>
      <c r="B315" s="35"/>
      <c r="C315" s="36"/>
      <c r="D315" s="216" t="s">
        <v>143</v>
      </c>
      <c r="E315" s="36"/>
      <c r="F315" s="217" t="s">
        <v>1199</v>
      </c>
      <c r="G315" s="36"/>
      <c r="H315" s="36"/>
      <c r="I315" s="115"/>
      <c r="J315" s="36"/>
      <c r="K315" s="36"/>
      <c r="L315" s="39"/>
      <c r="M315" s="218"/>
      <c r="N315" s="219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143</v>
      </c>
      <c r="AU315" s="17" t="s">
        <v>85</v>
      </c>
    </row>
    <row r="316" spans="1:65" s="15" customFormat="1" ht="11.25">
      <c r="B316" s="252"/>
      <c r="C316" s="253"/>
      <c r="D316" s="216" t="s">
        <v>145</v>
      </c>
      <c r="E316" s="254" t="s">
        <v>1</v>
      </c>
      <c r="F316" s="255" t="s">
        <v>1200</v>
      </c>
      <c r="G316" s="253"/>
      <c r="H316" s="254" t="s">
        <v>1</v>
      </c>
      <c r="I316" s="256"/>
      <c r="J316" s="253"/>
      <c r="K316" s="253"/>
      <c r="L316" s="257"/>
      <c r="M316" s="258"/>
      <c r="N316" s="259"/>
      <c r="O316" s="259"/>
      <c r="P316" s="259"/>
      <c r="Q316" s="259"/>
      <c r="R316" s="259"/>
      <c r="S316" s="259"/>
      <c r="T316" s="260"/>
      <c r="AT316" s="261" t="s">
        <v>145</v>
      </c>
      <c r="AU316" s="261" t="s">
        <v>85</v>
      </c>
      <c r="AV316" s="15" t="s">
        <v>85</v>
      </c>
      <c r="AW316" s="15" t="s">
        <v>34</v>
      </c>
      <c r="AX316" s="15" t="s">
        <v>77</v>
      </c>
      <c r="AY316" s="261" t="s">
        <v>133</v>
      </c>
    </row>
    <row r="317" spans="1:65" s="15" customFormat="1" ht="11.25">
      <c r="B317" s="252"/>
      <c r="C317" s="253"/>
      <c r="D317" s="216" t="s">
        <v>145</v>
      </c>
      <c r="E317" s="254" t="s">
        <v>1</v>
      </c>
      <c r="F317" s="255" t="s">
        <v>1201</v>
      </c>
      <c r="G317" s="253"/>
      <c r="H317" s="254" t="s">
        <v>1</v>
      </c>
      <c r="I317" s="256"/>
      <c r="J317" s="253"/>
      <c r="K317" s="253"/>
      <c r="L317" s="257"/>
      <c r="M317" s="258"/>
      <c r="N317" s="259"/>
      <c r="O317" s="259"/>
      <c r="P317" s="259"/>
      <c r="Q317" s="259"/>
      <c r="R317" s="259"/>
      <c r="S317" s="259"/>
      <c r="T317" s="260"/>
      <c r="AT317" s="261" t="s">
        <v>145</v>
      </c>
      <c r="AU317" s="261" t="s">
        <v>85</v>
      </c>
      <c r="AV317" s="15" t="s">
        <v>85</v>
      </c>
      <c r="AW317" s="15" t="s">
        <v>34</v>
      </c>
      <c r="AX317" s="15" t="s">
        <v>77</v>
      </c>
      <c r="AY317" s="261" t="s">
        <v>133</v>
      </c>
    </row>
    <row r="318" spans="1:65" s="15" customFormat="1" ht="22.5">
      <c r="B318" s="252"/>
      <c r="C318" s="253"/>
      <c r="D318" s="216" t="s">
        <v>145</v>
      </c>
      <c r="E318" s="254" t="s">
        <v>1</v>
      </c>
      <c r="F318" s="255" t="s">
        <v>1202</v>
      </c>
      <c r="G318" s="253"/>
      <c r="H318" s="254" t="s">
        <v>1</v>
      </c>
      <c r="I318" s="256"/>
      <c r="J318" s="253"/>
      <c r="K318" s="253"/>
      <c r="L318" s="257"/>
      <c r="M318" s="258"/>
      <c r="N318" s="259"/>
      <c r="O318" s="259"/>
      <c r="P318" s="259"/>
      <c r="Q318" s="259"/>
      <c r="R318" s="259"/>
      <c r="S318" s="259"/>
      <c r="T318" s="260"/>
      <c r="AT318" s="261" t="s">
        <v>145</v>
      </c>
      <c r="AU318" s="261" t="s">
        <v>85</v>
      </c>
      <c r="AV318" s="15" t="s">
        <v>85</v>
      </c>
      <c r="AW318" s="15" t="s">
        <v>34</v>
      </c>
      <c r="AX318" s="15" t="s">
        <v>77</v>
      </c>
      <c r="AY318" s="261" t="s">
        <v>133</v>
      </c>
    </row>
    <row r="319" spans="1:65" s="15" customFormat="1" ht="11.25">
      <c r="B319" s="252"/>
      <c r="C319" s="253"/>
      <c r="D319" s="216" t="s">
        <v>145</v>
      </c>
      <c r="E319" s="254" t="s">
        <v>1</v>
      </c>
      <c r="F319" s="255" t="s">
        <v>1203</v>
      </c>
      <c r="G319" s="253"/>
      <c r="H319" s="254" t="s">
        <v>1</v>
      </c>
      <c r="I319" s="256"/>
      <c r="J319" s="253"/>
      <c r="K319" s="253"/>
      <c r="L319" s="257"/>
      <c r="M319" s="258"/>
      <c r="N319" s="259"/>
      <c r="O319" s="259"/>
      <c r="P319" s="259"/>
      <c r="Q319" s="259"/>
      <c r="R319" s="259"/>
      <c r="S319" s="259"/>
      <c r="T319" s="260"/>
      <c r="AT319" s="261" t="s">
        <v>145</v>
      </c>
      <c r="AU319" s="261" t="s">
        <v>85</v>
      </c>
      <c r="AV319" s="15" t="s">
        <v>85</v>
      </c>
      <c r="AW319" s="15" t="s">
        <v>34</v>
      </c>
      <c r="AX319" s="15" t="s">
        <v>77</v>
      </c>
      <c r="AY319" s="261" t="s">
        <v>133</v>
      </c>
    </row>
    <row r="320" spans="1:65" s="13" customFormat="1" ht="11.25">
      <c r="B320" s="220"/>
      <c r="C320" s="221"/>
      <c r="D320" s="216" t="s">
        <v>145</v>
      </c>
      <c r="E320" s="222" t="s">
        <v>1</v>
      </c>
      <c r="F320" s="223" t="s">
        <v>134</v>
      </c>
      <c r="G320" s="221"/>
      <c r="H320" s="224">
        <v>3</v>
      </c>
      <c r="I320" s="225"/>
      <c r="J320" s="221"/>
      <c r="K320" s="221"/>
      <c r="L320" s="226"/>
      <c r="M320" s="265"/>
      <c r="N320" s="266"/>
      <c r="O320" s="266"/>
      <c r="P320" s="266"/>
      <c r="Q320" s="266"/>
      <c r="R320" s="266"/>
      <c r="S320" s="266"/>
      <c r="T320" s="267"/>
      <c r="AT320" s="230" t="s">
        <v>145</v>
      </c>
      <c r="AU320" s="230" t="s">
        <v>85</v>
      </c>
      <c r="AV320" s="13" t="s">
        <v>87</v>
      </c>
      <c r="AW320" s="13" t="s">
        <v>34</v>
      </c>
      <c r="AX320" s="13" t="s">
        <v>85</v>
      </c>
      <c r="AY320" s="230" t="s">
        <v>133</v>
      </c>
    </row>
    <row r="321" spans="1:31" s="2" customFormat="1" ht="6.95" customHeight="1">
      <c r="A321" s="34"/>
      <c r="B321" s="54"/>
      <c r="C321" s="55"/>
      <c r="D321" s="55"/>
      <c r="E321" s="55"/>
      <c r="F321" s="55"/>
      <c r="G321" s="55"/>
      <c r="H321" s="55"/>
      <c r="I321" s="152"/>
      <c r="J321" s="55"/>
      <c r="K321" s="55"/>
      <c r="L321" s="39"/>
      <c r="M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</row>
  </sheetData>
  <sheetProtection algorithmName="SHA-512" hashValue="FtAFIEnEW+U1n0AshRzloIoI5/q+n5FSSScK3+NupzkJCnUNXBD/Z084ob5oDBWPveVcJX8TO+PXz++83T2YNQ==" saltValue="yEWMTDIaP0ScK6cu3GW95o0hbLZ0RVARW2FZt38bnJyqoHaqEpwct0xiXe4HvgHFJup3ik6mTrQ7GM0wwIlNHQ==" spinCount="100000" sheet="1" objects="1" scenarios="1" formatColumns="0" formatRows="0" autoFilter="0"/>
  <autoFilter ref="C126:K320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87</v>
      </c>
    </row>
    <row r="4" spans="1:46" s="1" customFormat="1" ht="24.95" customHeight="1">
      <c r="B4" s="20"/>
      <c r="D4" s="112" t="s">
        <v>97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9" t="str">
        <f>'Rekapitulace stavby'!K6</f>
        <v>Brno, budova OŘ, Kounicova 26 - Zřízení spisoven (3.PP)</v>
      </c>
      <c r="F7" s="310"/>
      <c r="G7" s="310"/>
      <c r="H7" s="310"/>
      <c r="I7" s="108"/>
      <c r="L7" s="20"/>
    </row>
    <row r="8" spans="1:46" s="2" customFormat="1" ht="12" customHeight="1">
      <c r="A8" s="34"/>
      <c r="B8" s="39"/>
      <c r="C8" s="34"/>
      <c r="D8" s="114" t="s">
        <v>98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1" t="s">
        <v>1204</v>
      </c>
      <c r="F9" s="312"/>
      <c r="G9" s="312"/>
      <c r="H9" s="312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25. 3. 2020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27</v>
      </c>
      <c r="F15" s="34"/>
      <c r="G15" s="34"/>
      <c r="H15" s="34"/>
      <c r="I15" s="117" t="s">
        <v>28</v>
      </c>
      <c r="J15" s="116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30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7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32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28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35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5" t="s">
        <v>1</v>
      </c>
      <c r="F27" s="315"/>
      <c r="G27" s="315"/>
      <c r="H27" s="315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41</v>
      </c>
      <c r="E33" s="114" t="s">
        <v>42</v>
      </c>
      <c r="F33" s="130">
        <f>ROUND((SUM(BE121:BE148)),  2)</f>
        <v>0</v>
      </c>
      <c r="G33" s="34"/>
      <c r="H33" s="34"/>
      <c r="I33" s="131">
        <v>0.21</v>
      </c>
      <c r="J33" s="130">
        <f>ROUND(((SUM(BE121:BE148))*I33),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43</v>
      </c>
      <c r="F34" s="130">
        <f>ROUND((SUM(BF121:BF148)),  2)</f>
        <v>0</v>
      </c>
      <c r="G34" s="34"/>
      <c r="H34" s="34"/>
      <c r="I34" s="131">
        <v>0.15</v>
      </c>
      <c r="J34" s="130">
        <f>ROUND(((SUM(BF121:BF148))*I34),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44</v>
      </c>
      <c r="F35" s="130">
        <f>ROUND((SUM(BG121:BG148)),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45</v>
      </c>
      <c r="F36" s="130">
        <f>ROUND((SUM(BH121:BH148)),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46</v>
      </c>
      <c r="F37" s="130">
        <f>ROUND((SUM(BI121:BI148)),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100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6" t="str">
        <f>E7</f>
        <v>Brno, budova OŘ, Kounicova 26 - Zřízení spisoven (3.PP)</v>
      </c>
      <c r="F85" s="317"/>
      <c r="G85" s="317"/>
      <c r="H85" s="3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98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04 - VRN</v>
      </c>
      <c r="F87" s="318"/>
      <c r="G87" s="318"/>
      <c r="H87" s="318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Brno, Kounicova</v>
      </c>
      <c r="G89" s="36"/>
      <c r="H89" s="36"/>
      <c r="I89" s="117" t="s">
        <v>22</v>
      </c>
      <c r="J89" s="66" t="str">
        <f>IF(J12="","",J12)</f>
        <v>25. 3. 2020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117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17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101</v>
      </c>
      <c r="D94" s="157"/>
      <c r="E94" s="157"/>
      <c r="F94" s="157"/>
      <c r="G94" s="157"/>
      <c r="H94" s="157"/>
      <c r="I94" s="158"/>
      <c r="J94" s="159" t="s">
        <v>102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103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104</v>
      </c>
    </row>
    <row r="97" spans="1:31" s="9" customFormat="1" ht="24.95" customHeight="1">
      <c r="B97" s="161"/>
      <c r="C97" s="162"/>
      <c r="D97" s="163" t="s">
        <v>1205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1206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1207</v>
      </c>
      <c r="E99" s="171"/>
      <c r="F99" s="171"/>
      <c r="G99" s="171"/>
      <c r="H99" s="171"/>
      <c r="I99" s="172"/>
      <c r="J99" s="173">
        <f>J128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1208</v>
      </c>
      <c r="E100" s="171"/>
      <c r="F100" s="171"/>
      <c r="G100" s="171"/>
      <c r="H100" s="171"/>
      <c r="I100" s="172"/>
      <c r="J100" s="173">
        <f>J139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1209</v>
      </c>
      <c r="E101" s="171"/>
      <c r="F101" s="171"/>
      <c r="G101" s="171"/>
      <c r="H101" s="171"/>
      <c r="I101" s="172"/>
      <c r="J101" s="173">
        <f>J144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118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6" t="str">
        <f>E7</f>
        <v>Brno, budova OŘ, Kounicova 26 - Zřízení spisoven (3.PP)</v>
      </c>
      <c r="F111" s="317"/>
      <c r="G111" s="317"/>
      <c r="H111" s="317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98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8" t="str">
        <f>E9</f>
        <v>04 - VRN</v>
      </c>
      <c r="F113" s="318"/>
      <c r="G113" s="318"/>
      <c r="H113" s="318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Brno, Kounicova</v>
      </c>
      <c r="G115" s="36"/>
      <c r="H115" s="36"/>
      <c r="I115" s="117" t="s">
        <v>22</v>
      </c>
      <c r="J115" s="66" t="str">
        <f>IF(J12="","",J12)</f>
        <v>25. 3. 2020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Správa železnic, státní organizace</v>
      </c>
      <c r="G117" s="36"/>
      <c r="H117" s="36"/>
      <c r="I117" s="117" t="s">
        <v>32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117" t="s">
        <v>35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119</v>
      </c>
      <c r="D120" s="178" t="s">
        <v>62</v>
      </c>
      <c r="E120" s="178" t="s">
        <v>58</v>
      </c>
      <c r="F120" s="178" t="s">
        <v>59</v>
      </c>
      <c r="G120" s="178" t="s">
        <v>120</v>
      </c>
      <c r="H120" s="178" t="s">
        <v>121</v>
      </c>
      <c r="I120" s="179" t="s">
        <v>122</v>
      </c>
      <c r="J120" s="178" t="s">
        <v>102</v>
      </c>
      <c r="K120" s="180" t="s">
        <v>123</v>
      </c>
      <c r="L120" s="181"/>
      <c r="M120" s="75" t="s">
        <v>1</v>
      </c>
      <c r="N120" s="76" t="s">
        <v>41</v>
      </c>
      <c r="O120" s="76" t="s">
        <v>124</v>
      </c>
      <c r="P120" s="76" t="s">
        <v>125</v>
      </c>
      <c r="Q120" s="76" t="s">
        <v>126</v>
      </c>
      <c r="R120" s="76" t="s">
        <v>127</v>
      </c>
      <c r="S120" s="76" t="s">
        <v>128</v>
      </c>
      <c r="T120" s="77" t="s">
        <v>129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130</v>
      </c>
      <c r="D121" s="36"/>
      <c r="E121" s="36"/>
      <c r="F121" s="36"/>
      <c r="G121" s="36"/>
      <c r="H121" s="36"/>
      <c r="I121" s="115"/>
      <c r="J121" s="182">
        <f>BK121</f>
        <v>0</v>
      </c>
      <c r="K121" s="36"/>
      <c r="L121" s="39"/>
      <c r="M121" s="78"/>
      <c r="N121" s="183"/>
      <c r="O121" s="79"/>
      <c r="P121" s="184">
        <f>P122</f>
        <v>0</v>
      </c>
      <c r="Q121" s="79"/>
      <c r="R121" s="184">
        <f>R122</f>
        <v>0</v>
      </c>
      <c r="S121" s="79"/>
      <c r="T121" s="18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104</v>
      </c>
      <c r="BK121" s="186">
        <f>BK122</f>
        <v>0</v>
      </c>
    </row>
    <row r="122" spans="1:65" s="12" customFormat="1" ht="25.9" customHeight="1">
      <c r="B122" s="187"/>
      <c r="C122" s="188"/>
      <c r="D122" s="189" t="s">
        <v>76</v>
      </c>
      <c r="E122" s="190" t="s">
        <v>95</v>
      </c>
      <c r="F122" s="190" t="s">
        <v>1210</v>
      </c>
      <c r="G122" s="188"/>
      <c r="H122" s="188"/>
      <c r="I122" s="191"/>
      <c r="J122" s="192">
        <f>BK122</f>
        <v>0</v>
      </c>
      <c r="K122" s="188"/>
      <c r="L122" s="193"/>
      <c r="M122" s="194"/>
      <c r="N122" s="195"/>
      <c r="O122" s="195"/>
      <c r="P122" s="196">
        <f>P123+P128+P139+P144</f>
        <v>0</v>
      </c>
      <c r="Q122" s="195"/>
      <c r="R122" s="196">
        <f>R123+R128+R139+R144</f>
        <v>0</v>
      </c>
      <c r="S122" s="195"/>
      <c r="T122" s="197">
        <f>T123+T128+T139+T144</f>
        <v>0</v>
      </c>
      <c r="AR122" s="198" t="s">
        <v>168</v>
      </c>
      <c r="AT122" s="199" t="s">
        <v>76</v>
      </c>
      <c r="AU122" s="199" t="s">
        <v>77</v>
      </c>
      <c r="AY122" s="198" t="s">
        <v>133</v>
      </c>
      <c r="BK122" s="200">
        <f>BK123+BK128+BK139+BK144</f>
        <v>0</v>
      </c>
    </row>
    <row r="123" spans="1:65" s="12" customFormat="1" ht="22.9" customHeight="1">
      <c r="B123" s="187"/>
      <c r="C123" s="188"/>
      <c r="D123" s="189" t="s">
        <v>76</v>
      </c>
      <c r="E123" s="201" t="s">
        <v>1211</v>
      </c>
      <c r="F123" s="201" t="s">
        <v>1212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SUM(P124:P127)</f>
        <v>0</v>
      </c>
      <c r="Q123" s="195"/>
      <c r="R123" s="196">
        <f>SUM(R124:R127)</f>
        <v>0</v>
      </c>
      <c r="S123" s="195"/>
      <c r="T123" s="197">
        <f>SUM(T124:T127)</f>
        <v>0</v>
      </c>
      <c r="AR123" s="198" t="s">
        <v>168</v>
      </c>
      <c r="AT123" s="199" t="s">
        <v>76</v>
      </c>
      <c r="AU123" s="199" t="s">
        <v>85</v>
      </c>
      <c r="AY123" s="198" t="s">
        <v>133</v>
      </c>
      <c r="BK123" s="200">
        <f>SUM(BK124:BK127)</f>
        <v>0</v>
      </c>
    </row>
    <row r="124" spans="1:65" s="2" customFormat="1" ht="16.5" customHeight="1">
      <c r="A124" s="34"/>
      <c r="B124" s="35"/>
      <c r="C124" s="203" t="s">
        <v>168</v>
      </c>
      <c r="D124" s="203" t="s">
        <v>136</v>
      </c>
      <c r="E124" s="204" t="s">
        <v>1213</v>
      </c>
      <c r="F124" s="205" t="s">
        <v>1214</v>
      </c>
      <c r="G124" s="206" t="s">
        <v>962</v>
      </c>
      <c r="H124" s="207">
        <v>1</v>
      </c>
      <c r="I124" s="208"/>
      <c r="J124" s="209">
        <f>ROUND(I124*H124,2)</f>
        <v>0</v>
      </c>
      <c r="K124" s="205" t="s">
        <v>140</v>
      </c>
      <c r="L124" s="39"/>
      <c r="M124" s="210" t="s">
        <v>1</v>
      </c>
      <c r="N124" s="211" t="s">
        <v>42</v>
      </c>
      <c r="O124" s="71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1215</v>
      </c>
      <c r="AT124" s="214" t="s">
        <v>136</v>
      </c>
      <c r="AU124" s="214" t="s">
        <v>87</v>
      </c>
      <c r="AY124" s="17" t="s">
        <v>133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85</v>
      </c>
      <c r="BK124" s="215">
        <f>ROUND(I124*H124,2)</f>
        <v>0</v>
      </c>
      <c r="BL124" s="17" t="s">
        <v>1215</v>
      </c>
      <c r="BM124" s="214" t="s">
        <v>1216</v>
      </c>
    </row>
    <row r="125" spans="1:65" s="2" customFormat="1" ht="11.25">
      <c r="A125" s="34"/>
      <c r="B125" s="35"/>
      <c r="C125" s="36"/>
      <c r="D125" s="216" t="s">
        <v>143</v>
      </c>
      <c r="E125" s="36"/>
      <c r="F125" s="217" t="s">
        <v>1214</v>
      </c>
      <c r="G125" s="36"/>
      <c r="H125" s="36"/>
      <c r="I125" s="115"/>
      <c r="J125" s="36"/>
      <c r="K125" s="36"/>
      <c r="L125" s="39"/>
      <c r="M125" s="218"/>
      <c r="N125" s="21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143</v>
      </c>
      <c r="AU125" s="17" t="s">
        <v>87</v>
      </c>
    </row>
    <row r="126" spans="1:65" s="15" customFormat="1" ht="22.5">
      <c r="B126" s="252"/>
      <c r="C126" s="253"/>
      <c r="D126" s="216" t="s">
        <v>145</v>
      </c>
      <c r="E126" s="254" t="s">
        <v>1</v>
      </c>
      <c r="F126" s="255" t="s">
        <v>1217</v>
      </c>
      <c r="G126" s="253"/>
      <c r="H126" s="254" t="s">
        <v>1</v>
      </c>
      <c r="I126" s="256"/>
      <c r="J126" s="253"/>
      <c r="K126" s="253"/>
      <c r="L126" s="257"/>
      <c r="M126" s="258"/>
      <c r="N126" s="259"/>
      <c r="O126" s="259"/>
      <c r="P126" s="259"/>
      <c r="Q126" s="259"/>
      <c r="R126" s="259"/>
      <c r="S126" s="259"/>
      <c r="T126" s="260"/>
      <c r="AT126" s="261" t="s">
        <v>145</v>
      </c>
      <c r="AU126" s="261" t="s">
        <v>87</v>
      </c>
      <c r="AV126" s="15" t="s">
        <v>85</v>
      </c>
      <c r="AW126" s="15" t="s">
        <v>34</v>
      </c>
      <c r="AX126" s="15" t="s">
        <v>77</v>
      </c>
      <c r="AY126" s="261" t="s">
        <v>133</v>
      </c>
    </row>
    <row r="127" spans="1:65" s="13" customFormat="1" ht="11.25">
      <c r="B127" s="220"/>
      <c r="C127" s="221"/>
      <c r="D127" s="216" t="s">
        <v>145</v>
      </c>
      <c r="E127" s="222" t="s">
        <v>1</v>
      </c>
      <c r="F127" s="223" t="s">
        <v>85</v>
      </c>
      <c r="G127" s="221"/>
      <c r="H127" s="224">
        <v>1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145</v>
      </c>
      <c r="AU127" s="230" t="s">
        <v>87</v>
      </c>
      <c r="AV127" s="13" t="s">
        <v>87</v>
      </c>
      <c r="AW127" s="13" t="s">
        <v>34</v>
      </c>
      <c r="AX127" s="13" t="s">
        <v>85</v>
      </c>
      <c r="AY127" s="230" t="s">
        <v>133</v>
      </c>
    </row>
    <row r="128" spans="1:65" s="12" customFormat="1" ht="22.9" customHeight="1">
      <c r="B128" s="187"/>
      <c r="C128" s="188"/>
      <c r="D128" s="189" t="s">
        <v>76</v>
      </c>
      <c r="E128" s="201" t="s">
        <v>1218</v>
      </c>
      <c r="F128" s="201" t="s">
        <v>1219</v>
      </c>
      <c r="G128" s="188"/>
      <c r="H128" s="188"/>
      <c r="I128" s="191"/>
      <c r="J128" s="202">
        <f>BK128</f>
        <v>0</v>
      </c>
      <c r="K128" s="188"/>
      <c r="L128" s="193"/>
      <c r="M128" s="194"/>
      <c r="N128" s="195"/>
      <c r="O128" s="195"/>
      <c r="P128" s="196">
        <f>SUM(P129:P138)</f>
        <v>0</v>
      </c>
      <c r="Q128" s="195"/>
      <c r="R128" s="196">
        <f>SUM(R129:R138)</f>
        <v>0</v>
      </c>
      <c r="S128" s="195"/>
      <c r="T128" s="197">
        <f>SUM(T129:T138)</f>
        <v>0</v>
      </c>
      <c r="AR128" s="198" t="s">
        <v>168</v>
      </c>
      <c r="AT128" s="199" t="s">
        <v>76</v>
      </c>
      <c r="AU128" s="199" t="s">
        <v>85</v>
      </c>
      <c r="AY128" s="198" t="s">
        <v>133</v>
      </c>
      <c r="BK128" s="200">
        <f>SUM(BK129:BK138)</f>
        <v>0</v>
      </c>
    </row>
    <row r="129" spans="1:65" s="2" customFormat="1" ht="16.5" customHeight="1">
      <c r="A129" s="34"/>
      <c r="B129" s="35"/>
      <c r="C129" s="203" t="s">
        <v>87</v>
      </c>
      <c r="D129" s="203" t="s">
        <v>136</v>
      </c>
      <c r="E129" s="204" t="s">
        <v>1220</v>
      </c>
      <c r="F129" s="205" t="s">
        <v>1221</v>
      </c>
      <c r="G129" s="206" t="s">
        <v>962</v>
      </c>
      <c r="H129" s="207">
        <v>1</v>
      </c>
      <c r="I129" s="208"/>
      <c r="J129" s="209">
        <f>ROUND(I129*H129,2)</f>
        <v>0</v>
      </c>
      <c r="K129" s="205" t="s">
        <v>140</v>
      </c>
      <c r="L129" s="39"/>
      <c r="M129" s="210" t="s">
        <v>1</v>
      </c>
      <c r="N129" s="211" t="s">
        <v>42</v>
      </c>
      <c r="O129" s="7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1215</v>
      </c>
      <c r="AT129" s="214" t="s">
        <v>136</v>
      </c>
      <c r="AU129" s="214" t="s">
        <v>87</v>
      </c>
      <c r="AY129" s="17" t="s">
        <v>133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85</v>
      </c>
      <c r="BK129" s="215">
        <f>ROUND(I129*H129,2)</f>
        <v>0</v>
      </c>
      <c r="BL129" s="17" t="s">
        <v>1215</v>
      </c>
      <c r="BM129" s="214" t="s">
        <v>1222</v>
      </c>
    </row>
    <row r="130" spans="1:65" s="2" customFormat="1" ht="11.25">
      <c r="A130" s="34"/>
      <c r="B130" s="35"/>
      <c r="C130" s="36"/>
      <c r="D130" s="216" t="s">
        <v>143</v>
      </c>
      <c r="E130" s="36"/>
      <c r="F130" s="217" t="s">
        <v>1221</v>
      </c>
      <c r="G130" s="36"/>
      <c r="H130" s="36"/>
      <c r="I130" s="115"/>
      <c r="J130" s="36"/>
      <c r="K130" s="36"/>
      <c r="L130" s="39"/>
      <c r="M130" s="218"/>
      <c r="N130" s="219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143</v>
      </c>
      <c r="AU130" s="17" t="s">
        <v>87</v>
      </c>
    </row>
    <row r="131" spans="1:65" s="2" customFormat="1" ht="16.5" customHeight="1">
      <c r="A131" s="34"/>
      <c r="B131" s="35"/>
      <c r="C131" s="203" t="s">
        <v>85</v>
      </c>
      <c r="D131" s="203" t="s">
        <v>136</v>
      </c>
      <c r="E131" s="204" t="s">
        <v>1223</v>
      </c>
      <c r="F131" s="205" t="s">
        <v>1224</v>
      </c>
      <c r="G131" s="206" t="s">
        <v>962</v>
      </c>
      <c r="H131" s="207">
        <v>1</v>
      </c>
      <c r="I131" s="208"/>
      <c r="J131" s="209">
        <f>ROUND(I131*H131,2)</f>
        <v>0</v>
      </c>
      <c r="K131" s="205" t="s">
        <v>140</v>
      </c>
      <c r="L131" s="39"/>
      <c r="M131" s="210" t="s">
        <v>1</v>
      </c>
      <c r="N131" s="211" t="s">
        <v>42</v>
      </c>
      <c r="O131" s="71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1215</v>
      </c>
      <c r="AT131" s="214" t="s">
        <v>136</v>
      </c>
      <c r="AU131" s="214" t="s">
        <v>87</v>
      </c>
      <c r="AY131" s="17" t="s">
        <v>133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85</v>
      </c>
      <c r="BK131" s="215">
        <f>ROUND(I131*H131,2)</f>
        <v>0</v>
      </c>
      <c r="BL131" s="17" t="s">
        <v>1215</v>
      </c>
      <c r="BM131" s="214" t="s">
        <v>1225</v>
      </c>
    </row>
    <row r="132" spans="1:65" s="2" customFormat="1" ht="11.25">
      <c r="A132" s="34"/>
      <c r="B132" s="35"/>
      <c r="C132" s="36"/>
      <c r="D132" s="216" t="s">
        <v>143</v>
      </c>
      <c r="E132" s="36"/>
      <c r="F132" s="217" t="s">
        <v>1224</v>
      </c>
      <c r="G132" s="36"/>
      <c r="H132" s="36"/>
      <c r="I132" s="115"/>
      <c r="J132" s="36"/>
      <c r="K132" s="36"/>
      <c r="L132" s="39"/>
      <c r="M132" s="218"/>
      <c r="N132" s="219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143</v>
      </c>
      <c r="AU132" s="17" t="s">
        <v>87</v>
      </c>
    </row>
    <row r="133" spans="1:65" s="15" customFormat="1" ht="22.5">
      <c r="B133" s="252"/>
      <c r="C133" s="253"/>
      <c r="D133" s="216" t="s">
        <v>145</v>
      </c>
      <c r="E133" s="254" t="s">
        <v>1</v>
      </c>
      <c r="F133" s="255" t="s">
        <v>1226</v>
      </c>
      <c r="G133" s="253"/>
      <c r="H133" s="254" t="s">
        <v>1</v>
      </c>
      <c r="I133" s="256"/>
      <c r="J133" s="253"/>
      <c r="K133" s="253"/>
      <c r="L133" s="257"/>
      <c r="M133" s="258"/>
      <c r="N133" s="259"/>
      <c r="O133" s="259"/>
      <c r="P133" s="259"/>
      <c r="Q133" s="259"/>
      <c r="R133" s="259"/>
      <c r="S133" s="259"/>
      <c r="T133" s="260"/>
      <c r="AT133" s="261" t="s">
        <v>145</v>
      </c>
      <c r="AU133" s="261" t="s">
        <v>87</v>
      </c>
      <c r="AV133" s="15" t="s">
        <v>85</v>
      </c>
      <c r="AW133" s="15" t="s">
        <v>34</v>
      </c>
      <c r="AX133" s="15" t="s">
        <v>77</v>
      </c>
      <c r="AY133" s="261" t="s">
        <v>133</v>
      </c>
    </row>
    <row r="134" spans="1:65" s="13" customFormat="1" ht="11.25">
      <c r="B134" s="220"/>
      <c r="C134" s="221"/>
      <c r="D134" s="216" t="s">
        <v>145</v>
      </c>
      <c r="E134" s="222" t="s">
        <v>1</v>
      </c>
      <c r="F134" s="223" t="s">
        <v>85</v>
      </c>
      <c r="G134" s="221"/>
      <c r="H134" s="224">
        <v>1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145</v>
      </c>
      <c r="AU134" s="230" t="s">
        <v>87</v>
      </c>
      <c r="AV134" s="13" t="s">
        <v>87</v>
      </c>
      <c r="AW134" s="13" t="s">
        <v>34</v>
      </c>
      <c r="AX134" s="13" t="s">
        <v>85</v>
      </c>
      <c r="AY134" s="230" t="s">
        <v>133</v>
      </c>
    </row>
    <row r="135" spans="1:65" s="2" customFormat="1" ht="16.5" customHeight="1">
      <c r="A135" s="34"/>
      <c r="B135" s="35"/>
      <c r="C135" s="203" t="s">
        <v>134</v>
      </c>
      <c r="D135" s="203" t="s">
        <v>136</v>
      </c>
      <c r="E135" s="204" t="s">
        <v>1227</v>
      </c>
      <c r="F135" s="205" t="s">
        <v>1228</v>
      </c>
      <c r="G135" s="206" t="s">
        <v>1229</v>
      </c>
      <c r="H135" s="207">
        <v>1</v>
      </c>
      <c r="I135" s="208"/>
      <c r="J135" s="209">
        <f>ROUND(I135*H135,2)</f>
        <v>0</v>
      </c>
      <c r="K135" s="205" t="s">
        <v>140</v>
      </c>
      <c r="L135" s="39"/>
      <c r="M135" s="210" t="s">
        <v>1</v>
      </c>
      <c r="N135" s="211" t="s">
        <v>42</v>
      </c>
      <c r="O135" s="7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1215</v>
      </c>
      <c r="AT135" s="214" t="s">
        <v>136</v>
      </c>
      <c r="AU135" s="214" t="s">
        <v>87</v>
      </c>
      <c r="AY135" s="17" t="s">
        <v>133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85</v>
      </c>
      <c r="BK135" s="215">
        <f>ROUND(I135*H135,2)</f>
        <v>0</v>
      </c>
      <c r="BL135" s="17" t="s">
        <v>1215</v>
      </c>
      <c r="BM135" s="214" t="s">
        <v>1230</v>
      </c>
    </row>
    <row r="136" spans="1:65" s="2" customFormat="1" ht="11.25">
      <c r="A136" s="34"/>
      <c r="B136" s="35"/>
      <c r="C136" s="36"/>
      <c r="D136" s="216" t="s">
        <v>143</v>
      </c>
      <c r="E136" s="36"/>
      <c r="F136" s="217" t="s">
        <v>1228</v>
      </c>
      <c r="G136" s="36"/>
      <c r="H136" s="36"/>
      <c r="I136" s="115"/>
      <c r="J136" s="36"/>
      <c r="K136" s="36"/>
      <c r="L136" s="39"/>
      <c r="M136" s="218"/>
      <c r="N136" s="219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143</v>
      </c>
      <c r="AU136" s="17" t="s">
        <v>87</v>
      </c>
    </row>
    <row r="137" spans="1:65" s="15" customFormat="1" ht="11.25">
      <c r="B137" s="252"/>
      <c r="C137" s="253"/>
      <c r="D137" s="216" t="s">
        <v>145</v>
      </c>
      <c r="E137" s="254" t="s">
        <v>1</v>
      </c>
      <c r="F137" s="255" t="s">
        <v>1231</v>
      </c>
      <c r="G137" s="253"/>
      <c r="H137" s="254" t="s">
        <v>1</v>
      </c>
      <c r="I137" s="256"/>
      <c r="J137" s="253"/>
      <c r="K137" s="253"/>
      <c r="L137" s="257"/>
      <c r="M137" s="258"/>
      <c r="N137" s="259"/>
      <c r="O137" s="259"/>
      <c r="P137" s="259"/>
      <c r="Q137" s="259"/>
      <c r="R137" s="259"/>
      <c r="S137" s="259"/>
      <c r="T137" s="260"/>
      <c r="AT137" s="261" t="s">
        <v>145</v>
      </c>
      <c r="AU137" s="261" t="s">
        <v>87</v>
      </c>
      <c r="AV137" s="15" t="s">
        <v>85</v>
      </c>
      <c r="AW137" s="15" t="s">
        <v>34</v>
      </c>
      <c r="AX137" s="15" t="s">
        <v>77</v>
      </c>
      <c r="AY137" s="261" t="s">
        <v>133</v>
      </c>
    </row>
    <row r="138" spans="1:65" s="13" customFormat="1" ht="11.25">
      <c r="B138" s="220"/>
      <c r="C138" s="221"/>
      <c r="D138" s="216" t="s">
        <v>145</v>
      </c>
      <c r="E138" s="222" t="s">
        <v>1</v>
      </c>
      <c r="F138" s="223" t="s">
        <v>85</v>
      </c>
      <c r="G138" s="221"/>
      <c r="H138" s="224">
        <v>1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145</v>
      </c>
      <c r="AU138" s="230" t="s">
        <v>87</v>
      </c>
      <c r="AV138" s="13" t="s">
        <v>87</v>
      </c>
      <c r="AW138" s="13" t="s">
        <v>34</v>
      </c>
      <c r="AX138" s="13" t="s">
        <v>85</v>
      </c>
      <c r="AY138" s="230" t="s">
        <v>133</v>
      </c>
    </row>
    <row r="139" spans="1:65" s="12" customFormat="1" ht="22.9" customHeight="1">
      <c r="B139" s="187"/>
      <c r="C139" s="188"/>
      <c r="D139" s="189" t="s">
        <v>76</v>
      </c>
      <c r="E139" s="201" t="s">
        <v>1232</v>
      </c>
      <c r="F139" s="201" t="s">
        <v>1233</v>
      </c>
      <c r="G139" s="188"/>
      <c r="H139" s="188"/>
      <c r="I139" s="191"/>
      <c r="J139" s="202">
        <f>BK139</f>
        <v>0</v>
      </c>
      <c r="K139" s="188"/>
      <c r="L139" s="193"/>
      <c r="M139" s="194"/>
      <c r="N139" s="195"/>
      <c r="O139" s="195"/>
      <c r="P139" s="196">
        <f>SUM(P140:P143)</f>
        <v>0</v>
      </c>
      <c r="Q139" s="195"/>
      <c r="R139" s="196">
        <f>SUM(R140:R143)</f>
        <v>0</v>
      </c>
      <c r="S139" s="195"/>
      <c r="T139" s="197">
        <f>SUM(T140:T143)</f>
        <v>0</v>
      </c>
      <c r="AR139" s="198" t="s">
        <v>168</v>
      </c>
      <c r="AT139" s="199" t="s">
        <v>76</v>
      </c>
      <c r="AU139" s="199" t="s">
        <v>85</v>
      </c>
      <c r="AY139" s="198" t="s">
        <v>133</v>
      </c>
      <c r="BK139" s="200">
        <f>SUM(BK140:BK143)</f>
        <v>0</v>
      </c>
    </row>
    <row r="140" spans="1:65" s="2" customFormat="1" ht="16.5" customHeight="1">
      <c r="A140" s="34"/>
      <c r="B140" s="35"/>
      <c r="C140" s="203" t="s">
        <v>141</v>
      </c>
      <c r="D140" s="203" t="s">
        <v>136</v>
      </c>
      <c r="E140" s="204" t="s">
        <v>1234</v>
      </c>
      <c r="F140" s="205" t="s">
        <v>1235</v>
      </c>
      <c r="G140" s="206" t="s">
        <v>1236</v>
      </c>
      <c r="H140" s="207">
        <v>1</v>
      </c>
      <c r="I140" s="208"/>
      <c r="J140" s="209">
        <f>ROUND(I140*H140,2)</f>
        <v>0</v>
      </c>
      <c r="K140" s="205" t="s">
        <v>140</v>
      </c>
      <c r="L140" s="39"/>
      <c r="M140" s="210" t="s">
        <v>1</v>
      </c>
      <c r="N140" s="211" t="s">
        <v>42</v>
      </c>
      <c r="O140" s="71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1215</v>
      </c>
      <c r="AT140" s="214" t="s">
        <v>136</v>
      </c>
      <c r="AU140" s="214" t="s">
        <v>87</v>
      </c>
      <c r="AY140" s="17" t="s">
        <v>133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85</v>
      </c>
      <c r="BK140" s="215">
        <f>ROUND(I140*H140,2)</f>
        <v>0</v>
      </c>
      <c r="BL140" s="17" t="s">
        <v>1215</v>
      </c>
      <c r="BM140" s="214" t="s">
        <v>1237</v>
      </c>
    </row>
    <row r="141" spans="1:65" s="2" customFormat="1" ht="11.25">
      <c r="A141" s="34"/>
      <c r="B141" s="35"/>
      <c r="C141" s="36"/>
      <c r="D141" s="216" t="s">
        <v>143</v>
      </c>
      <c r="E141" s="36"/>
      <c r="F141" s="217" t="s">
        <v>1235</v>
      </c>
      <c r="G141" s="36"/>
      <c r="H141" s="36"/>
      <c r="I141" s="115"/>
      <c r="J141" s="36"/>
      <c r="K141" s="36"/>
      <c r="L141" s="39"/>
      <c r="M141" s="218"/>
      <c r="N141" s="219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143</v>
      </c>
      <c r="AU141" s="17" t="s">
        <v>87</v>
      </c>
    </row>
    <row r="142" spans="1:65" s="15" customFormat="1" ht="11.25">
      <c r="B142" s="252"/>
      <c r="C142" s="253"/>
      <c r="D142" s="216" t="s">
        <v>145</v>
      </c>
      <c r="E142" s="254" t="s">
        <v>1</v>
      </c>
      <c r="F142" s="255" t="s">
        <v>1238</v>
      </c>
      <c r="G142" s="253"/>
      <c r="H142" s="254" t="s">
        <v>1</v>
      </c>
      <c r="I142" s="256"/>
      <c r="J142" s="253"/>
      <c r="K142" s="253"/>
      <c r="L142" s="257"/>
      <c r="M142" s="258"/>
      <c r="N142" s="259"/>
      <c r="O142" s="259"/>
      <c r="P142" s="259"/>
      <c r="Q142" s="259"/>
      <c r="R142" s="259"/>
      <c r="S142" s="259"/>
      <c r="T142" s="260"/>
      <c r="AT142" s="261" t="s">
        <v>145</v>
      </c>
      <c r="AU142" s="261" t="s">
        <v>87</v>
      </c>
      <c r="AV142" s="15" t="s">
        <v>85</v>
      </c>
      <c r="AW142" s="15" t="s">
        <v>34</v>
      </c>
      <c r="AX142" s="15" t="s">
        <v>77</v>
      </c>
      <c r="AY142" s="261" t="s">
        <v>133</v>
      </c>
    </row>
    <row r="143" spans="1:65" s="13" customFormat="1" ht="11.25">
      <c r="B143" s="220"/>
      <c r="C143" s="221"/>
      <c r="D143" s="216" t="s">
        <v>145</v>
      </c>
      <c r="E143" s="222" t="s">
        <v>1</v>
      </c>
      <c r="F143" s="223" t="s">
        <v>85</v>
      </c>
      <c r="G143" s="221"/>
      <c r="H143" s="224">
        <v>1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145</v>
      </c>
      <c r="AU143" s="230" t="s">
        <v>87</v>
      </c>
      <c r="AV143" s="13" t="s">
        <v>87</v>
      </c>
      <c r="AW143" s="13" t="s">
        <v>34</v>
      </c>
      <c r="AX143" s="13" t="s">
        <v>85</v>
      </c>
      <c r="AY143" s="230" t="s">
        <v>133</v>
      </c>
    </row>
    <row r="144" spans="1:65" s="12" customFormat="1" ht="22.9" customHeight="1">
      <c r="B144" s="187"/>
      <c r="C144" s="188"/>
      <c r="D144" s="189" t="s">
        <v>76</v>
      </c>
      <c r="E144" s="201" t="s">
        <v>1239</v>
      </c>
      <c r="F144" s="201" t="s">
        <v>1240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SUM(P145:P148)</f>
        <v>0</v>
      </c>
      <c r="Q144" s="195"/>
      <c r="R144" s="196">
        <f>SUM(R145:R148)</f>
        <v>0</v>
      </c>
      <c r="S144" s="195"/>
      <c r="T144" s="197">
        <f>SUM(T145:T148)</f>
        <v>0</v>
      </c>
      <c r="AR144" s="198" t="s">
        <v>168</v>
      </c>
      <c r="AT144" s="199" t="s">
        <v>76</v>
      </c>
      <c r="AU144" s="199" t="s">
        <v>85</v>
      </c>
      <c r="AY144" s="198" t="s">
        <v>133</v>
      </c>
      <c r="BK144" s="200">
        <f>SUM(BK145:BK148)</f>
        <v>0</v>
      </c>
    </row>
    <row r="145" spans="1:65" s="2" customFormat="1" ht="16.5" customHeight="1">
      <c r="A145" s="34"/>
      <c r="B145" s="35"/>
      <c r="C145" s="203" t="s">
        <v>161</v>
      </c>
      <c r="D145" s="203" t="s">
        <v>136</v>
      </c>
      <c r="E145" s="204" t="s">
        <v>1241</v>
      </c>
      <c r="F145" s="205" t="s">
        <v>1242</v>
      </c>
      <c r="G145" s="206" t="s">
        <v>962</v>
      </c>
      <c r="H145" s="207">
        <v>1</v>
      </c>
      <c r="I145" s="208"/>
      <c r="J145" s="209">
        <f>ROUND(I145*H145,2)</f>
        <v>0</v>
      </c>
      <c r="K145" s="205" t="s">
        <v>140</v>
      </c>
      <c r="L145" s="39"/>
      <c r="M145" s="210" t="s">
        <v>1</v>
      </c>
      <c r="N145" s="211" t="s">
        <v>42</v>
      </c>
      <c r="O145" s="7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1215</v>
      </c>
      <c r="AT145" s="214" t="s">
        <v>136</v>
      </c>
      <c r="AU145" s="214" t="s">
        <v>87</v>
      </c>
      <c r="AY145" s="17" t="s">
        <v>133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85</v>
      </c>
      <c r="BK145" s="215">
        <f>ROUND(I145*H145,2)</f>
        <v>0</v>
      </c>
      <c r="BL145" s="17" t="s">
        <v>1215</v>
      </c>
      <c r="BM145" s="214" t="s">
        <v>1243</v>
      </c>
    </row>
    <row r="146" spans="1:65" s="2" customFormat="1" ht="11.25">
      <c r="A146" s="34"/>
      <c r="B146" s="35"/>
      <c r="C146" s="36"/>
      <c r="D146" s="216" t="s">
        <v>143</v>
      </c>
      <c r="E146" s="36"/>
      <c r="F146" s="217" t="s">
        <v>1242</v>
      </c>
      <c r="G146" s="36"/>
      <c r="H146" s="36"/>
      <c r="I146" s="115"/>
      <c r="J146" s="36"/>
      <c r="K146" s="36"/>
      <c r="L146" s="39"/>
      <c r="M146" s="218"/>
      <c r="N146" s="21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143</v>
      </c>
      <c r="AU146" s="17" t="s">
        <v>87</v>
      </c>
    </row>
    <row r="147" spans="1:65" s="15" customFormat="1" ht="22.5">
      <c r="B147" s="252"/>
      <c r="C147" s="253"/>
      <c r="D147" s="216" t="s">
        <v>145</v>
      </c>
      <c r="E147" s="254" t="s">
        <v>1</v>
      </c>
      <c r="F147" s="255" t="s">
        <v>1244</v>
      </c>
      <c r="G147" s="253"/>
      <c r="H147" s="254" t="s">
        <v>1</v>
      </c>
      <c r="I147" s="256"/>
      <c r="J147" s="253"/>
      <c r="K147" s="253"/>
      <c r="L147" s="257"/>
      <c r="M147" s="258"/>
      <c r="N147" s="259"/>
      <c r="O147" s="259"/>
      <c r="P147" s="259"/>
      <c r="Q147" s="259"/>
      <c r="R147" s="259"/>
      <c r="S147" s="259"/>
      <c r="T147" s="260"/>
      <c r="AT147" s="261" t="s">
        <v>145</v>
      </c>
      <c r="AU147" s="261" t="s">
        <v>87</v>
      </c>
      <c r="AV147" s="15" t="s">
        <v>85</v>
      </c>
      <c r="AW147" s="15" t="s">
        <v>34</v>
      </c>
      <c r="AX147" s="15" t="s">
        <v>77</v>
      </c>
      <c r="AY147" s="261" t="s">
        <v>133</v>
      </c>
    </row>
    <row r="148" spans="1:65" s="13" customFormat="1" ht="11.25">
      <c r="B148" s="220"/>
      <c r="C148" s="221"/>
      <c r="D148" s="216" t="s">
        <v>145</v>
      </c>
      <c r="E148" s="222" t="s">
        <v>1</v>
      </c>
      <c r="F148" s="223" t="s">
        <v>85</v>
      </c>
      <c r="G148" s="221"/>
      <c r="H148" s="224">
        <v>1</v>
      </c>
      <c r="I148" s="225"/>
      <c r="J148" s="221"/>
      <c r="K148" s="221"/>
      <c r="L148" s="226"/>
      <c r="M148" s="265"/>
      <c r="N148" s="266"/>
      <c r="O148" s="266"/>
      <c r="P148" s="266"/>
      <c r="Q148" s="266"/>
      <c r="R148" s="266"/>
      <c r="S148" s="266"/>
      <c r="T148" s="267"/>
      <c r="AT148" s="230" t="s">
        <v>145</v>
      </c>
      <c r="AU148" s="230" t="s">
        <v>87</v>
      </c>
      <c r="AV148" s="13" t="s">
        <v>87</v>
      </c>
      <c r="AW148" s="13" t="s">
        <v>34</v>
      </c>
      <c r="AX148" s="13" t="s">
        <v>85</v>
      </c>
      <c r="AY148" s="230" t="s">
        <v>133</v>
      </c>
    </row>
    <row r="149" spans="1:65" s="2" customFormat="1" ht="6.95" customHeight="1">
      <c r="A149" s="34"/>
      <c r="B149" s="54"/>
      <c r="C149" s="55"/>
      <c r="D149" s="55"/>
      <c r="E149" s="55"/>
      <c r="F149" s="55"/>
      <c r="G149" s="55"/>
      <c r="H149" s="55"/>
      <c r="I149" s="152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XnbAbIUxbpsOnocGsDKbx2iemecC5GwQ/JAMcz14Rszo22ycdTgokG6uKZ9X81fmCScYMTafjNiaTTsJ18yHGg==" saltValue="N/iE4+qlDCucZQQNcl35CGB0wpdkJAsby4WsJ/7jlMNw9i+kWx1Bjg7iSqjZtT6ksNBqFNZtTsP3fq13DPVvYA==" spinCount="100000" sheet="1" objects="1" scenarios="1" formatColumns="0" formatRows="0" autoFilter="0"/>
  <autoFilter ref="C120:K14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ASŘ, Prostory spisoven</vt:lpstr>
      <vt:lpstr>02 - ASŘ, Prostory WC</vt:lpstr>
      <vt:lpstr>03 - ZTI</vt:lpstr>
      <vt:lpstr>04 - VRN</vt:lpstr>
      <vt:lpstr>'01 - ASŘ, Prostory spisoven'!Názvy_tisku</vt:lpstr>
      <vt:lpstr>'02 - ASŘ, Prostory WC'!Názvy_tisku</vt:lpstr>
      <vt:lpstr>'03 - ZTI'!Názvy_tisku</vt:lpstr>
      <vt:lpstr>'04 - VRN'!Názvy_tisku</vt:lpstr>
      <vt:lpstr>'Rekapitulace stavby'!Názvy_tisku</vt:lpstr>
      <vt:lpstr>'01 - ASŘ, Prostory spisoven'!Oblast_tisku</vt:lpstr>
      <vt:lpstr>'02 - ASŘ, Prostory WC'!Oblast_tisku</vt:lpstr>
      <vt:lpstr>'03 - ZTI'!Oblast_tisku</vt:lpstr>
      <vt:lpstr>'04 -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2020-05-04T10:56:56Z</dcterms:created>
  <dcterms:modified xsi:type="dcterms:W3CDTF">2020-05-04T10:57:48Z</dcterms:modified>
</cp:coreProperties>
</file>